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srv-file01\Departments\Finance\Good Gaming\Good Gaming\Financials\SEC Filings\2018\"/>
    </mc:Choice>
  </mc:AlternateContent>
  <xr:revisionPtr revIDLastSave="0" documentId="8_{EFB662A8-3A63-4598-8914-DE982AE33A52}" xr6:coauthVersionLast="32" xr6:coauthVersionMax="32" xr10:uidLastSave="{00000000-0000-0000-0000-000000000000}"/>
  <bookViews>
    <workbookView xWindow="0" yWindow="0" windowWidth="28800" windowHeight="11925" xr2:uid="{00000000-000D-0000-FFFF-FFFF00000000}"/>
  </bookViews>
  <sheets>
    <sheet name="Balance Sheet" sheetId="1" r:id="rId1"/>
    <sheet name="Income Statement" sheetId="2" r:id="rId2"/>
    <sheet name="Statement of Cash Flows" sheetId="3" r:id="rId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2" i="2"/>
  <c r="G17" i="1"/>
  <c r="E51" i="3" l="1"/>
  <c r="E17" i="3"/>
  <c r="E16" i="3"/>
  <c r="D9" i="2" l="1"/>
  <c r="D12" i="2"/>
  <c r="G42" i="1" l="1"/>
  <c r="G43" i="1" l="1"/>
  <c r="G22" i="1" l="1"/>
  <c r="E25" i="3" l="1"/>
  <c r="E40" i="3" l="1"/>
  <c r="G13" i="3" l="1"/>
  <c r="G44" i="1" l="1"/>
  <c r="E14" i="3" l="1"/>
  <c r="B21" i="2" l="1"/>
  <c r="D21" i="2"/>
  <c r="E13" i="3" l="1"/>
  <c r="I23" i="1"/>
  <c r="E18" i="3"/>
  <c r="G27" i="1"/>
  <c r="I27" i="1"/>
  <c r="I29" i="1" l="1"/>
  <c r="G23" i="1"/>
  <c r="G29" i="1" l="1"/>
  <c r="G10" i="1"/>
  <c r="G50" i="1" s="1"/>
  <c r="G14" i="1" l="1"/>
  <c r="E36" i="3"/>
  <c r="I10" i="1" l="1"/>
  <c r="I14" i="1" s="1"/>
  <c r="G27" i="3" l="1"/>
  <c r="G36" i="3"/>
  <c r="E27" i="3"/>
  <c r="B14" i="2"/>
  <c r="D14" i="2"/>
  <c r="B6" i="2"/>
  <c r="D6" i="2"/>
  <c r="I44" i="1"/>
  <c r="I45" i="1" l="1"/>
  <c r="D15" i="2"/>
  <c r="D23" i="2" s="1"/>
  <c r="B15" i="2"/>
  <c r="G9" i="3" l="1"/>
  <c r="G21" i="3" s="1"/>
  <c r="B23" i="2"/>
  <c r="B25" i="2" s="1"/>
  <c r="D25" i="2"/>
  <c r="E9" i="3" l="1"/>
  <c r="E21" i="3" s="1"/>
  <c r="E38" i="3" s="1"/>
  <c r="E42" i="3" s="1"/>
  <c r="G45" i="1"/>
  <c r="G38" i="3"/>
  <c r="G42" i="3" s="1"/>
</calcChain>
</file>

<file path=xl/sharedStrings.xml><?xml version="1.0" encoding="utf-8"?>
<sst xmlns="http://schemas.openxmlformats.org/spreadsheetml/2006/main" count="98" uniqueCount="94">
  <si>
    <t>Total Liabilities</t>
  </si>
  <si>
    <t>Total Current Liabilities</t>
  </si>
  <si>
    <t>Current Liabilities</t>
  </si>
  <si>
    <t>TOTAL ASSETS</t>
  </si>
  <si>
    <t>Total Current Assets</t>
  </si>
  <si>
    <t xml:space="preserve">  Current Assets</t>
  </si>
  <si>
    <t>ASSETS</t>
  </si>
  <si>
    <t>Gross Profit</t>
  </si>
  <si>
    <t>2017</t>
  </si>
  <si>
    <t xml:space="preserve">Operating Expenses </t>
  </si>
  <si>
    <t>Operating Activities</t>
  </si>
  <si>
    <t>Investing Activities</t>
  </si>
  <si>
    <t>Financing Activities</t>
  </si>
  <si>
    <t>Common Stock</t>
  </si>
  <si>
    <t>Accumulated Deficit</t>
  </si>
  <si>
    <t>Additional Paid-In Capital</t>
  </si>
  <si>
    <t xml:space="preserve">    Net Cash Used In Operating Activities</t>
  </si>
  <si>
    <t>Net Cash Provided By (Used in) Operating Activities</t>
  </si>
  <si>
    <t>Net Cash Provided By (Used in) Investing Activities</t>
  </si>
  <si>
    <t xml:space="preserve">          Due To ViaOne Services</t>
  </si>
  <si>
    <t>Net Cash Provided By (Used In) Financing Activities</t>
  </si>
  <si>
    <t>Non-Cash Investing And Financing Activities</t>
  </si>
  <si>
    <t xml:space="preserve">           Shares Issued For Acquisition Of Software</t>
  </si>
  <si>
    <t>Revenues</t>
  </si>
  <si>
    <t>Cost of Revenues</t>
  </si>
  <si>
    <t>Other Income (Expense)</t>
  </si>
  <si>
    <t xml:space="preserve">           Common Shares Issued for Conversion  Of Debt</t>
  </si>
  <si>
    <t xml:space="preserve">     Interest Income</t>
  </si>
  <si>
    <t xml:space="preserve">     Interest Expense</t>
  </si>
  <si>
    <t xml:space="preserve">     Professional Fees</t>
  </si>
  <si>
    <t xml:space="preserve">     Contract Labor</t>
  </si>
  <si>
    <t xml:space="preserve">     General &amp; Administrative</t>
  </si>
  <si>
    <t>Class A Preferred Stock</t>
  </si>
  <si>
    <t xml:space="preserve">Class B Preferred Stock </t>
  </si>
  <si>
    <t>Class C Preferred Stock</t>
  </si>
  <si>
    <t>Weighted Average Shares Outstanding</t>
  </si>
  <si>
    <t xml:space="preserve">          Change In Fair Value Of Derivative Liability</t>
  </si>
  <si>
    <t>Derivative Liability</t>
  </si>
  <si>
    <t>Notes Payable</t>
  </si>
  <si>
    <t>Gaming Software, Net</t>
  </si>
  <si>
    <t>Authorized: 1 Preferred Shares, With a Par Value of $0.001 Per Share Issued and Outstanding: 1 and 1 Shares, respectively</t>
  </si>
  <si>
    <t xml:space="preserve">          Changes in operating assets and liabilities</t>
  </si>
  <si>
    <t xml:space="preserve">               Due from Affiliate</t>
  </si>
  <si>
    <t xml:space="preserve">          Proceeds From Sale Of Preferred Stock CL D</t>
  </si>
  <si>
    <t>Due from Affliate</t>
  </si>
  <si>
    <t>Convertible Debentures, long term</t>
  </si>
  <si>
    <t>Convertible Debentures, current</t>
  </si>
  <si>
    <t>Accounts Payable and Accrued Expenses</t>
  </si>
  <si>
    <t>Authorized: 2,000,000 Preferred Shares, With a Par Value of $0.001 Per Share Issued and Outstanding: 7,500 Shares</t>
  </si>
  <si>
    <t xml:space="preserve">     Depreciation and Amortization Expense</t>
  </si>
  <si>
    <t xml:space="preserve">     Debt Forgiveness</t>
  </si>
  <si>
    <t xml:space="preserve">     Gain (Loss) on Change in Fair Value of Derivative Liability</t>
  </si>
  <si>
    <t xml:space="preserve">     Payroll Expense</t>
  </si>
  <si>
    <t>Class D Preferred Stock</t>
  </si>
  <si>
    <t>Total Operating Expenses</t>
  </si>
  <si>
    <t>Operating Loss</t>
  </si>
  <si>
    <t>Total Other Income (Loss)</t>
  </si>
  <si>
    <t xml:space="preserve">          Depreciation and Amortization</t>
  </si>
  <si>
    <t xml:space="preserve">               Accounts Payable and Accrued Liabilites</t>
  </si>
  <si>
    <t>Adjustment To Reconcile Net Loss to</t>
  </si>
  <si>
    <t>Cash and Cash Equivalents</t>
  </si>
  <si>
    <t>Change in Cash and Cash Equivalents</t>
  </si>
  <si>
    <t xml:space="preserve">          Proceeds From Note Payable</t>
  </si>
  <si>
    <t xml:space="preserve">          Repayment of Note Receivable</t>
  </si>
  <si>
    <t>2018</t>
  </si>
  <si>
    <t>March 31, 2018</t>
  </si>
  <si>
    <t>December 31, 2017</t>
  </si>
  <si>
    <t>Authorized: 249,999 Preferred Shares, With a Par Value of $0.001 Per Share Issued and Outstanding: 106,511 and 164,781 Shares, respectively</t>
  </si>
  <si>
    <t>Authorized: 350 Preferred Shares, With a Par Value of $0.001 Per Share Issued and Outstanding: 210 and 105 Shares, respectively</t>
  </si>
  <si>
    <t>LIABILITIES &amp; STOCKHOLDERS' DEFICIT</t>
  </si>
  <si>
    <t>Stockholders' Deficit</t>
  </si>
  <si>
    <t>Total Stockholders' Deficit</t>
  </si>
  <si>
    <t>TOTAL LIABILITIES &amp; STOCKHOLDER'S DEFICIT</t>
  </si>
  <si>
    <t>Net Income (Loss) Per Share, Basic and Diluted</t>
  </si>
  <si>
    <t>For the three months ended
March 31,</t>
  </si>
  <si>
    <t>Net Income (Loss)</t>
  </si>
  <si>
    <t>For the Three Months Ended
March 31,</t>
  </si>
  <si>
    <t>Prepaid expenses</t>
  </si>
  <si>
    <t xml:space="preserve">               Prepaid expenses</t>
  </si>
  <si>
    <t>Supplemental disclosure of cash flow information</t>
  </si>
  <si>
    <t xml:space="preserve">           Cash paid for interest</t>
  </si>
  <si>
    <t xml:space="preserve">           Cash paid for taxes</t>
  </si>
  <si>
    <t xml:space="preserve">Property and Equipment, Net </t>
  </si>
  <si>
    <t>Notes Payable Related Party- ViaOne Services</t>
  </si>
  <si>
    <t>Due to Related Party- Tri State Phone Distribution, LLC</t>
  </si>
  <si>
    <t>Good Gaming, Inc.
Consolidated Balance Sheets
(Expressed in U.S. Dollars)
(Unaudited)</t>
  </si>
  <si>
    <t>Good Gaming, Inc
Consolidated Statement of Operations
(Expressed in U.S Dollars)
(Unaudited)</t>
  </si>
  <si>
    <t>Good Gaming, Inc
Consolidated Statements of Cash Flows
(Expressed in U.S Dollars)
(Unaudited)</t>
  </si>
  <si>
    <t>Purchase of Property and Equipment</t>
  </si>
  <si>
    <t>The accompanying notes are an integral part of these consolidated financial statements</t>
  </si>
  <si>
    <t>Cash and Cash Equivalents, Beginning Of Period</t>
  </si>
  <si>
    <t>Cash and Cash Equivalents, End Of Period</t>
  </si>
  <si>
    <t xml:space="preserve">           Unpaid Property and Equipment Acquired</t>
  </si>
  <si>
    <t>Authorized: 200,000,000 Common Shares, With a Par Value of $0.001 Per Share  Issued and Outstanding: 23,683,195 and 2,881,424 Shares, respectively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</si>
</sst>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_(* #,##0_);_(* \(#,##0\);_(* &quot;-&quot;??_);_(@_)"/>
    <numFmt numFmtId="167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9"/>
      <color rgb="FF323232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323232"/>
      <name val="Arial"/>
      <family val="2"/>
    </font>
    <font>
      <sz val="8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/>
    <xf numFmtId="165" fontId="8" fillId="0" borderId="0" xfId="0" applyNumberFormat="1" applyFont="1"/>
    <xf numFmtId="166" fontId="6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0" xfId="1" applyNumberFormat="1" applyFont="1" applyFill="1"/>
    <xf numFmtId="166" fontId="8" fillId="0" borderId="0" xfId="1" applyNumberFormat="1" applyFont="1" applyFill="1" applyBorder="1"/>
    <xf numFmtId="0" fontId="9" fillId="0" borderId="0" xfId="0" applyFont="1" applyFill="1" applyAlignment="1">
      <alignment vertical="center" wrapText="1"/>
    </xf>
    <xf numFmtId="166" fontId="8" fillId="0" borderId="2" xfId="1" applyNumberFormat="1" applyFont="1" applyBorder="1"/>
    <xf numFmtId="167" fontId="8" fillId="0" borderId="0" xfId="4" applyNumberFormat="1" applyFont="1"/>
    <xf numFmtId="166" fontId="8" fillId="0" borderId="6" xfId="1" applyNumberFormat="1" applyFont="1" applyBorder="1"/>
    <xf numFmtId="166" fontId="8" fillId="0" borderId="6" xfId="1" applyNumberFormat="1" applyFont="1" applyFill="1" applyBorder="1"/>
    <xf numFmtId="0" fontId="0" fillId="0" borderId="0" xfId="0"/>
    <xf numFmtId="166" fontId="8" fillId="0" borderId="4" xfId="1" applyNumberFormat="1" applyFont="1" applyBorder="1"/>
    <xf numFmtId="49" fontId="7" fillId="3" borderId="0" xfId="0" applyNumberFormat="1" applyFont="1" applyFill="1" applyAlignment="1">
      <alignment wrapText="1"/>
    </xf>
    <xf numFmtId="0" fontId="6" fillId="3" borderId="0" xfId="0" applyFont="1" applyFill="1" applyBorder="1"/>
    <xf numFmtId="49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center" wrapText="1"/>
    </xf>
    <xf numFmtId="167" fontId="8" fillId="3" borderId="0" xfId="1" applyNumberFormat="1" applyFont="1" applyFill="1" applyBorder="1" applyAlignment="1">
      <alignment horizontal="center"/>
    </xf>
    <xf numFmtId="166" fontId="6" fillId="3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0" fontId="11" fillId="3" borderId="0" xfId="0" applyFont="1" applyFill="1" applyBorder="1" applyAlignment="1"/>
    <xf numFmtId="166" fontId="8" fillId="3" borderId="0" xfId="1" applyNumberFormat="1" applyFont="1" applyFill="1" applyAlignment="1">
      <alignment horizontal="center"/>
    </xf>
    <xf numFmtId="9" fontId="6" fillId="3" borderId="0" xfId="2" applyFont="1" applyFill="1" applyBorder="1"/>
    <xf numFmtId="0" fontId="6" fillId="3" borderId="0" xfId="2" applyNumberFormat="1" applyFont="1" applyFill="1" applyBorder="1"/>
    <xf numFmtId="166" fontId="8" fillId="3" borderId="0" xfId="1" applyNumberFormat="1" applyFont="1" applyFill="1" applyBorder="1" applyAlignment="1">
      <alignment horizontal="center"/>
    </xf>
    <xf numFmtId="166" fontId="6" fillId="3" borderId="0" xfId="0" applyNumberFormat="1" applyFont="1" applyFill="1" applyBorder="1"/>
    <xf numFmtId="9" fontId="11" fillId="3" borderId="0" xfId="2" applyFont="1" applyFill="1" applyBorder="1" applyAlignment="1"/>
    <xf numFmtId="166" fontId="8" fillId="3" borderId="3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7" fontId="6" fillId="3" borderId="0" xfId="1" applyNumberFormat="1" applyFont="1" applyFill="1" applyBorder="1"/>
    <xf numFmtId="0" fontId="11" fillId="3" borderId="0" xfId="0" applyFont="1" applyFill="1" applyBorder="1" applyAlignment="1">
      <alignment horizontal="center"/>
    </xf>
    <xf numFmtId="0" fontId="6" fillId="3" borderId="0" xfId="0" applyNumberFormat="1" applyFont="1" applyFill="1"/>
    <xf numFmtId="43" fontId="6" fillId="3" borderId="0" xfId="1" applyFont="1" applyFill="1"/>
    <xf numFmtId="166" fontId="6" fillId="3" borderId="0" xfId="1" applyNumberFormat="1" applyFont="1" applyFill="1"/>
    <xf numFmtId="15" fontId="6" fillId="3" borderId="0" xfId="0" quotePrefix="1" applyNumberFormat="1" applyFont="1" applyFill="1" applyBorder="1"/>
    <xf numFmtId="49" fontId="7" fillId="3" borderId="0" xfId="0" applyNumberFormat="1" applyFont="1" applyFill="1" applyBorder="1"/>
    <xf numFmtId="165" fontId="8" fillId="3" borderId="0" xfId="0" applyNumberFormat="1" applyFont="1" applyFill="1" applyBorder="1"/>
    <xf numFmtId="43" fontId="6" fillId="3" borderId="0" xfId="0" applyNumberFormat="1" applyFont="1" applyFill="1" applyBorder="1"/>
    <xf numFmtId="165" fontId="7" fillId="3" borderId="0" xfId="0" applyNumberFormat="1" applyFont="1" applyFill="1" applyBorder="1"/>
    <xf numFmtId="0" fontId="7" fillId="3" borderId="0" xfId="0" applyNumberFormat="1" applyFont="1" applyFill="1" applyBorder="1"/>
    <xf numFmtId="0" fontId="6" fillId="3" borderId="0" xfId="0" applyNumberFormat="1" applyFont="1" applyFill="1" applyBorder="1"/>
    <xf numFmtId="0" fontId="13" fillId="3" borderId="0" xfId="0" applyFont="1" applyFill="1"/>
    <xf numFmtId="0" fontId="14" fillId="3" borderId="0" xfId="0" applyFont="1" applyFill="1"/>
    <xf numFmtId="0" fontId="12" fillId="3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/>
    <xf numFmtId="166" fontId="13" fillId="3" borderId="0" xfId="1" applyNumberFormat="1" applyFont="1" applyFill="1"/>
    <xf numFmtId="166" fontId="14" fillId="3" borderId="0" xfId="1" applyNumberFormat="1" applyFont="1" applyFill="1"/>
    <xf numFmtId="167" fontId="13" fillId="3" borderId="0" xfId="4" applyNumberFormat="1" applyFont="1" applyFill="1"/>
    <xf numFmtId="167" fontId="14" fillId="3" borderId="0" xfId="4" applyNumberFormat="1" applyFont="1" applyFill="1"/>
    <xf numFmtId="166" fontId="14" fillId="3" borderId="0" xfId="0" applyNumberFormat="1" applyFont="1" applyFill="1"/>
    <xf numFmtId="166" fontId="13" fillId="3" borderId="4" xfId="1" applyNumberFormat="1" applyFont="1" applyFill="1" applyBorder="1"/>
    <xf numFmtId="166" fontId="14" fillId="3" borderId="4" xfId="1" applyNumberFormat="1" applyFont="1" applyFill="1" applyBorder="1"/>
    <xf numFmtId="166" fontId="13" fillId="3" borderId="0" xfId="1" applyNumberFormat="1" applyFont="1" applyFill="1" applyBorder="1"/>
    <xf numFmtId="166" fontId="14" fillId="3" borderId="0" xfId="1" applyNumberFormat="1" applyFont="1" applyFill="1" applyBorder="1"/>
    <xf numFmtId="0" fontId="14" fillId="3" borderId="0" xfId="0" applyFont="1" applyFill="1" applyAlignment="1">
      <alignment horizontal="left" indent="3"/>
    </xf>
    <xf numFmtId="166" fontId="13" fillId="3" borderId="0" xfId="0" applyNumberFormat="1" applyFont="1" applyFill="1"/>
    <xf numFmtId="43" fontId="14" fillId="3" borderId="0" xfId="1" applyFont="1" applyFill="1"/>
    <xf numFmtId="167" fontId="13" fillId="3" borderId="8" xfId="0" applyNumberFormat="1" applyFont="1" applyFill="1" applyBorder="1"/>
    <xf numFmtId="167" fontId="14" fillId="3" borderId="0" xfId="0" applyNumberFormat="1" applyFont="1" applyFill="1"/>
    <xf numFmtId="167" fontId="14" fillId="3" borderId="8" xfId="0" applyNumberFormat="1" applyFont="1" applyFill="1" applyBorder="1"/>
    <xf numFmtId="43" fontId="13" fillId="3" borderId="0" xfId="0" applyNumberFormat="1" applyFont="1" applyFill="1"/>
    <xf numFmtId="167" fontId="13" fillId="3" borderId="0" xfId="0" applyNumberFormat="1" applyFont="1" applyFill="1"/>
    <xf numFmtId="0" fontId="12" fillId="3" borderId="0" xfId="0" applyFont="1" applyFill="1" applyAlignment="1">
      <alignment horizontal="center"/>
    </xf>
    <xf numFmtId="166" fontId="13" fillId="3" borderId="6" xfId="1" applyNumberFormat="1" applyFont="1" applyFill="1" applyBorder="1"/>
    <xf numFmtId="167" fontId="0" fillId="0" borderId="0" xfId="0" applyNumberFormat="1"/>
    <xf numFmtId="166" fontId="14" fillId="3" borderId="6" xfId="1" applyNumberFormat="1" applyFont="1" applyFill="1" applyBorder="1"/>
    <xf numFmtId="166" fontId="8" fillId="2" borderId="0" xfId="1" applyNumberFormat="1" applyFont="1" applyFill="1" applyBorder="1"/>
    <xf numFmtId="166" fontId="8" fillId="2" borderId="0" xfId="1" applyNumberFormat="1" applyFont="1" applyFill="1"/>
    <xf numFmtId="0" fontId="0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 indent="2"/>
    </xf>
    <xf numFmtId="167" fontId="8" fillId="0" borderId="1" xfId="4" applyNumberFormat="1" applyFont="1" applyBorder="1"/>
    <xf numFmtId="0" fontId="8" fillId="0" borderId="0" xfId="0" applyNumberFormat="1" applyFont="1" applyAlignment="1">
      <alignment horizontal="left" indent="2"/>
    </xf>
    <xf numFmtId="0" fontId="14" fillId="0" borderId="0" xfId="0" applyFont="1" applyFill="1" applyAlignment="1">
      <alignment horizontal="left" vertical="center" wrapText="1" indent="3"/>
    </xf>
    <xf numFmtId="167" fontId="8" fillId="0" borderId="9" xfId="4" applyNumberFormat="1" applyFont="1" applyFill="1" applyBorder="1"/>
    <xf numFmtId="0" fontId="15" fillId="0" borderId="0" xfId="0" applyNumberFormat="1" applyFont="1"/>
    <xf numFmtId="164" fontId="0" fillId="0" borderId="0" xfId="0" applyNumberFormat="1" applyFont="1"/>
    <xf numFmtId="49" fontId="8" fillId="3" borderId="0" xfId="0" applyNumberFormat="1" applyFont="1" applyFill="1"/>
    <xf numFmtId="167" fontId="8" fillId="3" borderId="8" xfId="1" applyNumberFormat="1" applyFont="1" applyFill="1" applyBorder="1" applyAlignment="1">
      <alignment horizontal="center"/>
    </xf>
    <xf numFmtId="0" fontId="8" fillId="3" borderId="0" xfId="0" applyNumberFormat="1" applyFont="1" applyFill="1"/>
    <xf numFmtId="44" fontId="8" fillId="3" borderId="8" xfId="4" applyFont="1" applyFill="1" applyBorder="1"/>
    <xf numFmtId="166" fontId="8" fillId="3" borderId="8" xfId="1" applyNumberFormat="1" applyFont="1" applyFill="1" applyBorder="1"/>
    <xf numFmtId="167" fontId="8" fillId="3" borderId="0" xfId="4" applyNumberFormat="1" applyFont="1" applyFill="1"/>
    <xf numFmtId="43" fontId="0" fillId="0" borderId="0" xfId="1" applyFont="1"/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49" fontId="7" fillId="3" borderId="6" xfId="0" applyNumberFormat="1" applyFont="1" applyFill="1" applyBorder="1" applyAlignment="1">
      <alignment horizontal="center" wrapText="1"/>
    </xf>
    <xf numFmtId="49" fontId="8" fillId="3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vertical="top"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zoomScaleNormal="100" workbookViewId="0">
      <pane ySplit="4" topLeftCell="A29" activePane="bottomLeft" state="frozen"/>
      <selection pane="bottomLeft" activeCell="M35" sqref="M35"/>
    </sheetView>
  </sheetViews>
  <sheetFormatPr defaultRowHeight="15" x14ac:dyDescent="0.25"/>
  <cols>
    <col min="1" max="1" width="3.5703125" customWidth="1"/>
    <col min="2" max="2" width="35.5703125" customWidth="1"/>
    <col min="5" max="5" width="1.5703125" customWidth="1"/>
    <col min="7" max="7" width="13.5703125" bestFit="1" customWidth="1"/>
    <col min="9" max="9" width="18.140625" bestFit="1" customWidth="1"/>
    <col min="10" max="10" width="9.7109375" bestFit="1" customWidth="1"/>
    <col min="13" max="13" width="13.28515625" bestFit="1" customWidth="1"/>
  </cols>
  <sheetData>
    <row r="1" spans="1:13" s="4" customFormat="1" ht="24.95" customHeight="1" x14ac:dyDescent="0.25">
      <c r="B1" s="94" t="s">
        <v>85</v>
      </c>
      <c r="C1" s="94"/>
      <c r="D1" s="94"/>
      <c r="E1" s="94"/>
      <c r="K1" s="18"/>
      <c r="L1" s="18"/>
      <c r="M1" s="18"/>
    </row>
    <row r="2" spans="1:13" ht="24.95" customHeight="1" x14ac:dyDescent="0.25">
      <c r="B2" s="94"/>
      <c r="C2" s="94"/>
      <c r="D2" s="94"/>
      <c r="E2" s="94"/>
    </row>
    <row r="3" spans="1:13" x14ac:dyDescent="0.25">
      <c r="B3" s="94"/>
      <c r="C3" s="94"/>
      <c r="D3" s="94"/>
      <c r="E3" s="94"/>
    </row>
    <row r="4" spans="1:13" ht="15.75" thickBot="1" x14ac:dyDescent="0.3">
      <c r="B4" s="2"/>
      <c r="C4" s="2"/>
      <c r="D4" s="2"/>
      <c r="E4" s="2"/>
      <c r="F4" s="2"/>
      <c r="G4" s="1" t="s">
        <v>65</v>
      </c>
      <c r="I4" s="1" t="s">
        <v>66</v>
      </c>
    </row>
    <row r="5" spans="1:13" ht="15.75" thickTop="1" x14ac:dyDescent="0.25">
      <c r="A5" s="78"/>
      <c r="B5" s="79" t="s">
        <v>6</v>
      </c>
      <c r="C5" s="79"/>
      <c r="D5" s="79"/>
      <c r="E5" s="79"/>
      <c r="F5" s="79"/>
      <c r="G5" s="7"/>
      <c r="H5" s="6"/>
      <c r="I5" s="7"/>
    </row>
    <row r="6" spans="1:13" x14ac:dyDescent="0.25">
      <c r="A6" s="78"/>
      <c r="B6" s="79" t="s">
        <v>5</v>
      </c>
      <c r="C6" s="79"/>
      <c r="D6" s="79"/>
      <c r="E6" s="79"/>
      <c r="F6" s="79"/>
      <c r="G6" s="7"/>
      <c r="H6" s="6"/>
      <c r="I6" s="7"/>
    </row>
    <row r="7" spans="1:13" x14ac:dyDescent="0.25">
      <c r="A7" s="78"/>
      <c r="B7" s="80" t="s">
        <v>60</v>
      </c>
      <c r="C7" s="79"/>
      <c r="D7" s="79"/>
      <c r="E7" s="79"/>
      <c r="F7" s="79"/>
      <c r="G7" s="15">
        <v>101147</v>
      </c>
      <c r="H7" s="8"/>
      <c r="I7" s="15">
        <v>61037</v>
      </c>
    </row>
    <row r="8" spans="1:13" s="18" customFormat="1" x14ac:dyDescent="0.25">
      <c r="A8" s="78"/>
      <c r="B8" s="80" t="s">
        <v>77</v>
      </c>
      <c r="C8" s="79"/>
      <c r="D8" s="79"/>
      <c r="E8" s="79"/>
      <c r="F8" s="79"/>
      <c r="G8" s="9">
        <v>2541</v>
      </c>
      <c r="H8" s="8"/>
      <c r="I8" s="9">
        <v>0</v>
      </c>
    </row>
    <row r="9" spans="1:13" x14ac:dyDescent="0.25">
      <c r="A9" s="78"/>
      <c r="B9" s="80" t="s">
        <v>44</v>
      </c>
      <c r="C9" s="79"/>
      <c r="D9" s="6"/>
      <c r="E9" s="6"/>
      <c r="F9" s="6"/>
      <c r="G9" s="16">
        <v>0</v>
      </c>
      <c r="H9" s="8"/>
      <c r="I9" s="16">
        <v>700</v>
      </c>
    </row>
    <row r="10" spans="1:13" x14ac:dyDescent="0.25">
      <c r="A10" s="78"/>
      <c r="B10" s="79" t="s">
        <v>4</v>
      </c>
      <c r="C10" s="6"/>
      <c r="D10" s="79"/>
      <c r="E10" s="79"/>
      <c r="F10" s="79"/>
      <c r="G10" s="9">
        <f>SUM(G7:G9)</f>
        <v>103688</v>
      </c>
      <c r="H10" s="8"/>
      <c r="I10" s="9">
        <f>SUM(I7:I9)</f>
        <v>61737</v>
      </c>
    </row>
    <row r="11" spans="1:13" x14ac:dyDescent="0.25">
      <c r="A11" s="78"/>
      <c r="B11" s="79"/>
      <c r="C11" s="6"/>
      <c r="D11" s="79"/>
      <c r="E11" s="79"/>
      <c r="F11" s="79"/>
      <c r="G11" s="9"/>
      <c r="H11" s="8"/>
      <c r="I11" s="9"/>
      <c r="M11" s="93"/>
    </row>
    <row r="12" spans="1:13" x14ac:dyDescent="0.25">
      <c r="A12" s="78"/>
      <c r="B12" s="80" t="s">
        <v>82</v>
      </c>
      <c r="C12" s="79"/>
      <c r="D12" s="6"/>
      <c r="E12" s="79"/>
      <c r="F12" s="79"/>
      <c r="G12" s="76">
        <v>153693</v>
      </c>
      <c r="H12" s="8"/>
      <c r="I12" s="10">
        <v>10160</v>
      </c>
      <c r="M12" s="93"/>
    </row>
    <row r="13" spans="1:13" ht="15.75" thickBot="1" x14ac:dyDescent="0.3">
      <c r="A13" s="78"/>
      <c r="B13" s="80" t="s">
        <v>39</v>
      </c>
      <c r="C13" s="79"/>
      <c r="D13" s="6"/>
      <c r="E13" s="6"/>
      <c r="F13" s="6"/>
      <c r="G13" s="76">
        <v>690000</v>
      </c>
      <c r="H13" s="8"/>
      <c r="I13" s="10">
        <v>750000</v>
      </c>
      <c r="M13" s="93"/>
    </row>
    <row r="14" spans="1:13" ht="15.75" thickBot="1" x14ac:dyDescent="0.3">
      <c r="A14" s="78"/>
      <c r="B14" s="79" t="s">
        <v>3</v>
      </c>
      <c r="C14" s="79"/>
      <c r="D14" s="79"/>
      <c r="E14" s="79"/>
      <c r="F14" s="79"/>
      <c r="G14" s="81">
        <f>G10+G12+G13</f>
        <v>947381</v>
      </c>
      <c r="H14" s="8"/>
      <c r="I14" s="81">
        <f>I10+I12+I13</f>
        <v>821897</v>
      </c>
      <c r="M14" s="93"/>
    </row>
    <row r="15" spans="1:13" ht="15.75" thickTop="1" x14ac:dyDescent="0.25">
      <c r="A15" s="78"/>
      <c r="B15" s="79" t="s">
        <v>69</v>
      </c>
      <c r="C15" s="79"/>
      <c r="D15" s="79"/>
      <c r="E15" s="79"/>
      <c r="F15" s="79"/>
      <c r="G15" s="9"/>
      <c r="H15" s="8"/>
      <c r="I15" s="9"/>
      <c r="M15" s="93"/>
    </row>
    <row r="16" spans="1:13" x14ac:dyDescent="0.25">
      <c r="A16" s="78"/>
      <c r="B16" s="79" t="s">
        <v>2</v>
      </c>
      <c r="C16" s="79"/>
      <c r="D16" s="6"/>
      <c r="E16" s="79"/>
      <c r="F16" s="79"/>
      <c r="G16" s="9"/>
      <c r="H16" s="8"/>
      <c r="I16" s="9"/>
      <c r="M16" s="93"/>
    </row>
    <row r="17" spans="1:13" x14ac:dyDescent="0.25">
      <c r="A17" s="78"/>
      <c r="B17" s="80" t="s">
        <v>47</v>
      </c>
      <c r="C17" s="79"/>
      <c r="D17" s="79"/>
      <c r="E17" s="79"/>
      <c r="F17" s="6"/>
      <c r="G17" s="92">
        <f>97778+22731-1</f>
        <v>120508</v>
      </c>
      <c r="H17" s="8"/>
      <c r="I17" s="15">
        <v>105544</v>
      </c>
      <c r="M17" s="93"/>
    </row>
    <row r="18" spans="1:13" x14ac:dyDescent="0.25">
      <c r="A18" s="78"/>
      <c r="B18" s="80" t="s">
        <v>37</v>
      </c>
      <c r="C18" s="79"/>
      <c r="D18" s="79"/>
      <c r="E18" s="79"/>
      <c r="F18" s="6"/>
      <c r="G18" s="11">
        <v>325693</v>
      </c>
      <c r="H18" s="8"/>
      <c r="I18" s="9">
        <v>570643</v>
      </c>
      <c r="M18" s="93"/>
    </row>
    <row r="19" spans="1:13" x14ac:dyDescent="0.25">
      <c r="A19" s="78"/>
      <c r="B19" s="80" t="s">
        <v>38</v>
      </c>
      <c r="C19" s="79"/>
      <c r="D19" s="79"/>
      <c r="E19" s="6"/>
      <c r="F19" s="79"/>
      <c r="G19" s="12">
        <v>13440</v>
      </c>
      <c r="H19" s="8"/>
      <c r="I19" s="12">
        <v>13440</v>
      </c>
    </row>
    <row r="20" spans="1:13" x14ac:dyDescent="0.25">
      <c r="A20" s="78"/>
      <c r="B20" s="80" t="s">
        <v>46</v>
      </c>
      <c r="C20" s="79"/>
      <c r="D20" s="79"/>
      <c r="E20" s="79"/>
      <c r="F20" s="6"/>
      <c r="G20" s="11">
        <v>117910</v>
      </c>
      <c r="H20" s="8"/>
      <c r="I20" s="9">
        <v>183065</v>
      </c>
    </row>
    <row r="21" spans="1:13" s="18" customFormat="1" x14ac:dyDescent="0.25">
      <c r="A21" s="78"/>
      <c r="B21" s="82" t="s">
        <v>84</v>
      </c>
      <c r="C21" s="79"/>
      <c r="D21" s="79"/>
      <c r="E21" s="79"/>
      <c r="F21" s="6"/>
      <c r="G21" s="77">
        <v>118500</v>
      </c>
      <c r="H21" s="8"/>
      <c r="I21" s="9">
        <v>0</v>
      </c>
    </row>
    <row r="22" spans="1:13" x14ac:dyDescent="0.25">
      <c r="A22" s="78"/>
      <c r="B22" s="82" t="s">
        <v>83</v>
      </c>
      <c r="C22" s="79"/>
      <c r="D22" s="79"/>
      <c r="E22" s="79"/>
      <c r="F22" s="6"/>
      <c r="G22" s="17">
        <f>740152+199</f>
        <v>740351</v>
      </c>
      <c r="H22" s="8"/>
      <c r="I22" s="16">
        <v>838796</v>
      </c>
    </row>
    <row r="23" spans="1:13" x14ac:dyDescent="0.25">
      <c r="A23" s="78"/>
      <c r="B23" s="79" t="s">
        <v>1</v>
      </c>
      <c r="C23" s="79"/>
      <c r="D23" s="6"/>
      <c r="E23" s="79"/>
      <c r="F23" s="79"/>
      <c r="G23" s="9">
        <f>SUM(G17:G22)</f>
        <v>1436402</v>
      </c>
      <c r="H23" s="8"/>
      <c r="I23" s="9">
        <f>SUM(I17:I22)</f>
        <v>1711488</v>
      </c>
    </row>
    <row r="24" spans="1:13" s="18" customFormat="1" x14ac:dyDescent="0.25">
      <c r="A24" s="78"/>
      <c r="B24" s="79"/>
      <c r="C24" s="79"/>
      <c r="D24" s="6"/>
      <c r="E24" s="79"/>
      <c r="F24" s="79"/>
      <c r="G24" s="11"/>
      <c r="H24" s="8"/>
      <c r="I24" s="9"/>
    </row>
    <row r="25" spans="1:13" s="18" customFormat="1" hidden="1" x14ac:dyDescent="0.25">
      <c r="A25" s="78"/>
      <c r="B25" s="80" t="s">
        <v>45</v>
      </c>
      <c r="C25" s="79"/>
      <c r="D25" s="6"/>
      <c r="E25" s="79"/>
      <c r="F25" s="79"/>
      <c r="G25" s="11">
        <v>0</v>
      </c>
      <c r="H25" s="8"/>
      <c r="I25" s="9">
        <v>0</v>
      </c>
    </row>
    <row r="26" spans="1:13" s="18" customFormat="1" hidden="1" x14ac:dyDescent="0.25">
      <c r="A26" s="78"/>
      <c r="B26" s="80" t="s">
        <v>38</v>
      </c>
      <c r="C26" s="79"/>
      <c r="D26" s="6"/>
      <c r="E26" s="79"/>
      <c r="F26" s="79"/>
      <c r="G26" s="11">
        <v>0</v>
      </c>
      <c r="H26" s="8"/>
      <c r="I26" s="9">
        <v>0</v>
      </c>
    </row>
    <row r="27" spans="1:13" s="18" customFormat="1" hidden="1" x14ac:dyDescent="0.25">
      <c r="A27" s="78"/>
      <c r="B27" s="80"/>
      <c r="C27" s="79"/>
      <c r="D27" s="6"/>
      <c r="E27" s="79"/>
      <c r="F27" s="79"/>
      <c r="G27" s="14">
        <f>SUM(G25:G26)</f>
        <v>0</v>
      </c>
      <c r="H27" s="8"/>
      <c r="I27" s="14">
        <f>SUM(I25:I26)</f>
        <v>0</v>
      </c>
    </row>
    <row r="28" spans="1:13" s="18" customFormat="1" hidden="1" x14ac:dyDescent="0.25">
      <c r="A28" s="78"/>
      <c r="B28" s="80"/>
      <c r="C28" s="79"/>
      <c r="D28" s="6"/>
      <c r="E28" s="79"/>
      <c r="F28" s="79"/>
      <c r="G28" s="10"/>
      <c r="H28" s="8"/>
      <c r="I28" s="10"/>
    </row>
    <row r="29" spans="1:13" ht="15.75" thickBot="1" x14ac:dyDescent="0.3">
      <c r="A29" s="78"/>
      <c r="B29" s="79" t="s">
        <v>0</v>
      </c>
      <c r="C29" s="6"/>
      <c r="D29" s="79"/>
      <c r="E29" s="79"/>
      <c r="F29" s="79"/>
      <c r="G29" s="19">
        <f>G27+G23</f>
        <v>1436402</v>
      </c>
      <c r="H29" s="8"/>
      <c r="I29" s="19">
        <f>I27+I23</f>
        <v>1711488</v>
      </c>
    </row>
    <row r="30" spans="1:13" x14ac:dyDescent="0.25">
      <c r="A30" s="78"/>
      <c r="B30" s="79"/>
      <c r="C30" s="6"/>
      <c r="D30" s="79"/>
      <c r="E30" s="79"/>
      <c r="F30" s="79"/>
      <c r="G30" s="10"/>
      <c r="H30" s="8"/>
      <c r="I30" s="10"/>
    </row>
    <row r="31" spans="1:13" x14ac:dyDescent="0.25">
      <c r="A31" s="78"/>
      <c r="B31" s="79" t="s">
        <v>70</v>
      </c>
      <c r="C31" s="6"/>
      <c r="D31" s="79"/>
      <c r="E31" s="79"/>
      <c r="F31" s="79"/>
      <c r="G31" s="9"/>
      <c r="H31" s="8"/>
      <c r="I31" s="9"/>
    </row>
    <row r="32" spans="1:13" x14ac:dyDescent="0.25">
      <c r="A32" s="78"/>
      <c r="B32" s="80" t="s">
        <v>32</v>
      </c>
      <c r="C32" s="79"/>
      <c r="D32" s="6"/>
      <c r="E32" s="79"/>
      <c r="F32" s="79"/>
      <c r="G32" s="9"/>
      <c r="H32" s="8"/>
      <c r="I32" s="9"/>
    </row>
    <row r="33" spans="1:10" ht="36" customHeight="1" x14ac:dyDescent="0.25">
      <c r="A33" s="78"/>
      <c r="B33" s="96" t="s">
        <v>48</v>
      </c>
      <c r="C33" s="96"/>
      <c r="D33" s="96"/>
      <c r="E33" s="13"/>
      <c r="F33" s="79"/>
      <c r="G33" s="11">
        <v>8</v>
      </c>
      <c r="H33" s="8"/>
      <c r="I33" s="9">
        <v>8</v>
      </c>
    </row>
    <row r="34" spans="1:10" x14ac:dyDescent="0.25">
      <c r="A34" s="78"/>
      <c r="B34" s="80" t="s">
        <v>33</v>
      </c>
      <c r="C34" s="79"/>
      <c r="D34" s="6"/>
      <c r="E34" s="79"/>
      <c r="F34" s="79"/>
      <c r="G34" s="11"/>
      <c r="H34" s="8"/>
      <c r="I34" s="9"/>
    </row>
    <row r="35" spans="1:10" ht="48" customHeight="1" x14ac:dyDescent="0.25">
      <c r="A35" s="78"/>
      <c r="B35" s="96" t="s">
        <v>67</v>
      </c>
      <c r="C35" s="96"/>
      <c r="D35" s="96"/>
      <c r="E35" s="13"/>
      <c r="F35" s="79"/>
      <c r="G35" s="11">
        <v>107</v>
      </c>
      <c r="H35" s="8"/>
      <c r="I35" s="9">
        <v>165</v>
      </c>
    </row>
    <row r="36" spans="1:10" x14ac:dyDescent="0.25">
      <c r="A36" s="78"/>
      <c r="B36" s="80" t="s">
        <v>34</v>
      </c>
      <c r="C36" s="79"/>
      <c r="D36" s="6"/>
      <c r="E36" s="79"/>
      <c r="F36" s="79"/>
      <c r="G36" s="11"/>
      <c r="H36" s="8"/>
      <c r="I36" s="9"/>
    </row>
    <row r="37" spans="1:10" ht="44.25" customHeight="1" x14ac:dyDescent="0.25">
      <c r="A37" s="78"/>
      <c r="B37" s="96" t="s">
        <v>40</v>
      </c>
      <c r="C37" s="96"/>
      <c r="D37" s="96"/>
      <c r="E37" s="13"/>
      <c r="F37" s="79"/>
      <c r="G37" s="11">
        <v>1</v>
      </c>
      <c r="H37" s="8"/>
      <c r="I37" s="9">
        <v>1</v>
      </c>
    </row>
    <row r="38" spans="1:10" s="18" customFormat="1" x14ac:dyDescent="0.25">
      <c r="A38" s="78"/>
      <c r="B38" s="80" t="s">
        <v>53</v>
      </c>
      <c r="C38" s="83"/>
      <c r="D38" s="83"/>
      <c r="E38" s="13"/>
      <c r="F38" s="79"/>
      <c r="G38" s="11"/>
      <c r="H38" s="8"/>
      <c r="I38" s="9"/>
    </row>
    <row r="39" spans="1:10" s="18" customFormat="1" ht="44.25" customHeight="1" x14ac:dyDescent="0.25">
      <c r="A39" s="78"/>
      <c r="B39" s="96" t="s">
        <v>68</v>
      </c>
      <c r="C39" s="96"/>
      <c r="D39" s="96"/>
      <c r="E39" s="13"/>
      <c r="F39" s="79"/>
      <c r="G39" s="11">
        <v>1</v>
      </c>
      <c r="H39" s="8"/>
      <c r="I39" s="9">
        <v>1</v>
      </c>
    </row>
    <row r="40" spans="1:10" ht="17.25" customHeight="1" x14ac:dyDescent="0.25">
      <c r="A40" s="78"/>
      <c r="B40" s="80" t="s">
        <v>13</v>
      </c>
      <c r="C40" s="79"/>
      <c r="D40" s="6"/>
      <c r="E40" s="79"/>
      <c r="F40" s="79"/>
      <c r="G40" s="11"/>
      <c r="H40" s="8"/>
      <c r="I40" s="9"/>
    </row>
    <row r="41" spans="1:10" ht="48" customHeight="1" x14ac:dyDescent="0.25">
      <c r="A41" s="78"/>
      <c r="B41" s="97" t="s">
        <v>93</v>
      </c>
      <c r="C41" s="97"/>
      <c r="D41" s="97"/>
      <c r="E41" s="13"/>
      <c r="F41" s="79"/>
      <c r="G41" s="11">
        <v>23683</v>
      </c>
      <c r="H41" s="8"/>
      <c r="I41" s="9">
        <v>2881</v>
      </c>
    </row>
    <row r="42" spans="1:10" x14ac:dyDescent="0.25">
      <c r="A42" s="78"/>
      <c r="B42" s="79" t="s">
        <v>15</v>
      </c>
      <c r="C42" s="79"/>
      <c r="D42" s="6"/>
      <c r="E42" s="79"/>
      <c r="F42" s="79"/>
      <c r="G42" s="11">
        <f>4135785+209999</f>
        <v>4345784</v>
      </c>
      <c r="H42" s="8"/>
      <c r="I42" s="9">
        <v>3996373</v>
      </c>
    </row>
    <row r="43" spans="1:10" ht="15.75" thickBot="1" x14ac:dyDescent="0.3">
      <c r="A43" s="78"/>
      <c r="B43" s="79" t="s">
        <v>14</v>
      </c>
      <c r="C43" s="79"/>
      <c r="D43" s="6"/>
      <c r="E43" s="79"/>
      <c r="F43" s="79"/>
      <c r="G43" s="12">
        <f>+-4889020+30414+1</f>
        <v>-4858605</v>
      </c>
      <c r="H43" s="8"/>
      <c r="I43" s="12">
        <v>-4889020</v>
      </c>
      <c r="J43" s="3"/>
    </row>
    <row r="44" spans="1:10" x14ac:dyDescent="0.25">
      <c r="A44" s="78"/>
      <c r="B44" s="79" t="s">
        <v>71</v>
      </c>
      <c r="C44" s="6"/>
      <c r="D44" s="79"/>
      <c r="E44" s="79"/>
      <c r="F44" s="79"/>
      <c r="G44" s="14">
        <f>SUM(G32:G43)</f>
        <v>-489021</v>
      </c>
      <c r="H44" s="8"/>
      <c r="I44" s="14">
        <f>SUM(I32:I43)</f>
        <v>-889591</v>
      </c>
    </row>
    <row r="45" spans="1:10" ht="15.75" thickBot="1" x14ac:dyDescent="0.3">
      <c r="A45" s="78"/>
      <c r="B45" s="79" t="s">
        <v>72</v>
      </c>
      <c r="C45" s="79"/>
      <c r="D45" s="79"/>
      <c r="E45" s="79"/>
      <c r="F45" s="79"/>
      <c r="G45" s="84">
        <f>G29+G44</f>
        <v>947381</v>
      </c>
      <c r="H45" s="8"/>
      <c r="I45" s="84">
        <f>I29+I44</f>
        <v>821897</v>
      </c>
      <c r="J45" s="74"/>
    </row>
    <row r="46" spans="1:10" ht="15.75" thickTop="1" x14ac:dyDescent="0.25">
      <c r="A46" s="78"/>
      <c r="B46" s="85"/>
      <c r="C46" s="85"/>
      <c r="D46" s="85"/>
      <c r="E46" s="85"/>
      <c r="F46" s="85"/>
      <c r="G46" s="86"/>
      <c r="H46" s="78"/>
      <c r="I46" s="86"/>
    </row>
    <row r="47" spans="1:10" s="5" customFormat="1" ht="21" customHeight="1" x14ac:dyDescent="0.2">
      <c r="B47" s="95" t="s">
        <v>89</v>
      </c>
      <c r="C47" s="95"/>
      <c r="D47" s="95"/>
      <c r="E47" s="95"/>
      <c r="F47" s="95"/>
      <c r="G47" s="95"/>
      <c r="H47" s="95"/>
      <c r="I47" s="95"/>
    </row>
    <row r="50" spans="7:7" x14ac:dyDescent="0.25">
      <c r="G50" s="3">
        <f>G10-G23</f>
        <v>-1332714</v>
      </c>
    </row>
  </sheetData>
  <mergeCells count="7">
    <mergeCell ref="B1:E3"/>
    <mergeCell ref="B47:I47"/>
    <mergeCell ref="B33:D33"/>
    <mergeCell ref="B35:D35"/>
    <mergeCell ref="B37:D37"/>
    <mergeCell ref="B41:D41"/>
    <mergeCell ref="B39:D39"/>
  </mergeCells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zoomScaleNormal="100" workbookViewId="0">
      <pane ySplit="3" topLeftCell="A7" activePane="bottomLeft" state="frozen"/>
      <selection pane="bottomLeft" activeCell="A29" sqref="A29:D29"/>
    </sheetView>
  </sheetViews>
  <sheetFormatPr defaultColWidth="9" defaultRowHeight="12" x14ac:dyDescent="0.2"/>
  <cols>
    <col min="1" max="1" width="50.28515625" style="21" customWidth="1"/>
    <col min="2" max="2" width="14.85546875" style="21" customWidth="1"/>
    <col min="3" max="3" width="1.5703125" style="21" customWidth="1"/>
    <col min="4" max="4" width="13.42578125" style="21" customWidth="1"/>
    <col min="5" max="5" width="9" style="21"/>
    <col min="6" max="6" width="25.42578125" style="21" bestFit="1" customWidth="1"/>
    <col min="7" max="7" width="30.5703125" style="21" bestFit="1" customWidth="1"/>
    <col min="8" max="8" width="12.28515625" style="21" bestFit="1" customWidth="1"/>
    <col min="9" max="9" width="1.5703125" style="21" customWidth="1"/>
    <col min="10" max="10" width="21.7109375" style="21" customWidth="1"/>
    <col min="11" max="16384" width="9" style="21"/>
  </cols>
  <sheetData>
    <row r="1" spans="1:10" ht="57.75" customHeight="1" x14ac:dyDescent="0.2">
      <c r="A1" s="20" t="s">
        <v>86</v>
      </c>
    </row>
    <row r="2" spans="1:10" ht="23.25" customHeight="1" x14ac:dyDescent="0.2">
      <c r="A2" s="20"/>
      <c r="B2" s="98" t="s">
        <v>74</v>
      </c>
      <c r="C2" s="98"/>
      <c r="D2" s="98"/>
    </row>
    <row r="3" spans="1:10" x14ac:dyDescent="0.2">
      <c r="A3" s="22"/>
      <c r="B3" s="23" t="s">
        <v>64</v>
      </c>
      <c r="D3" s="23" t="s">
        <v>8</v>
      </c>
    </row>
    <row r="4" spans="1:10" x14ac:dyDescent="0.2">
      <c r="A4" s="87" t="s">
        <v>23</v>
      </c>
      <c r="B4" s="24">
        <v>34732</v>
      </c>
      <c r="C4" s="25"/>
      <c r="D4" s="24">
        <v>2519</v>
      </c>
      <c r="H4" s="26"/>
      <c r="I4" s="26"/>
      <c r="J4" s="26"/>
    </row>
    <row r="5" spans="1:10" ht="12.75" thickBot="1" x14ac:dyDescent="0.25">
      <c r="A5" s="87" t="s">
        <v>24</v>
      </c>
      <c r="B5" s="27">
        <v>0</v>
      </c>
      <c r="C5" s="25"/>
      <c r="D5" s="27">
        <v>0</v>
      </c>
      <c r="F5" s="28"/>
      <c r="G5" s="28"/>
      <c r="H5" s="28"/>
      <c r="I5" s="28"/>
    </row>
    <row r="6" spans="1:10" x14ac:dyDescent="0.2">
      <c r="A6" s="87" t="s">
        <v>7</v>
      </c>
      <c r="B6" s="29">
        <f>B4-B5</f>
        <v>34732</v>
      </c>
      <c r="C6" s="25"/>
      <c r="D6" s="29">
        <f>D4-D5</f>
        <v>2519</v>
      </c>
      <c r="H6" s="30"/>
    </row>
    <row r="7" spans="1:10" x14ac:dyDescent="0.2">
      <c r="A7" s="87"/>
      <c r="B7" s="29"/>
      <c r="C7" s="25"/>
      <c r="D7" s="29"/>
      <c r="H7" s="30"/>
    </row>
    <row r="8" spans="1:10" x14ac:dyDescent="0.2">
      <c r="A8" s="87" t="s">
        <v>9</v>
      </c>
      <c r="B8" s="29"/>
      <c r="C8" s="25"/>
      <c r="D8" s="29"/>
      <c r="H8" s="31"/>
    </row>
    <row r="9" spans="1:10" x14ac:dyDescent="0.2">
      <c r="A9" s="87" t="s">
        <v>31</v>
      </c>
      <c r="B9" s="29">
        <f>ROUND(284.2+2467.22+1666.1+4396.16+875+4625.4+157.67+826+61.49+4242.45,0)-1</f>
        <v>19601</v>
      </c>
      <c r="C9" s="25"/>
      <c r="D9" s="29">
        <f>256410-60672-135955</f>
        <v>59783</v>
      </c>
      <c r="H9" s="30"/>
    </row>
    <row r="10" spans="1:10" x14ac:dyDescent="0.2">
      <c r="A10" s="87" t="s">
        <v>30</v>
      </c>
      <c r="B10" s="29">
        <v>32426</v>
      </c>
      <c r="C10" s="25"/>
      <c r="D10" s="29">
        <v>135955</v>
      </c>
      <c r="H10" s="30"/>
    </row>
    <row r="11" spans="1:10" x14ac:dyDescent="0.2">
      <c r="A11" s="87" t="s">
        <v>52</v>
      </c>
      <c r="B11" s="29">
        <v>26331</v>
      </c>
      <c r="C11" s="25"/>
      <c r="D11" s="29">
        <v>0</v>
      </c>
      <c r="H11" s="30"/>
    </row>
    <row r="12" spans="1:10" x14ac:dyDescent="0.2">
      <c r="A12" s="87" t="s">
        <v>49</v>
      </c>
      <c r="B12" s="32">
        <f>1217+60000</f>
        <v>61217</v>
      </c>
      <c r="C12" s="25"/>
      <c r="D12" s="32">
        <f>60672</f>
        <v>60672</v>
      </c>
      <c r="H12" s="30"/>
    </row>
    <row r="13" spans="1:10" ht="12.75" thickBot="1" x14ac:dyDescent="0.25">
      <c r="A13" s="87" t="s">
        <v>29</v>
      </c>
      <c r="B13" s="29">
        <v>103097</v>
      </c>
      <c r="C13" s="25"/>
      <c r="D13" s="29">
        <v>2000</v>
      </c>
      <c r="F13" s="28"/>
      <c r="G13" s="28"/>
      <c r="H13" s="34"/>
      <c r="I13" s="28"/>
    </row>
    <row r="14" spans="1:10" ht="12.75" thickBot="1" x14ac:dyDescent="0.25">
      <c r="A14" s="87" t="s">
        <v>54</v>
      </c>
      <c r="B14" s="35">
        <f>SUM(B9:B13)</f>
        <v>242672</v>
      </c>
      <c r="C14" s="25"/>
      <c r="D14" s="35">
        <f>SUM(D9:D13)</f>
        <v>258410</v>
      </c>
      <c r="H14" s="30"/>
    </row>
    <row r="15" spans="1:10" x14ac:dyDescent="0.2">
      <c r="A15" s="87" t="s">
        <v>55</v>
      </c>
      <c r="B15" s="29">
        <f>B6-B14</f>
        <v>-207940</v>
      </c>
      <c r="C15" s="25"/>
      <c r="D15" s="29">
        <f>D6-D14</f>
        <v>-255891</v>
      </c>
      <c r="H15" s="31"/>
    </row>
    <row r="16" spans="1:10" x14ac:dyDescent="0.2">
      <c r="A16" s="87" t="s">
        <v>25</v>
      </c>
      <c r="B16" s="29"/>
      <c r="C16" s="25"/>
      <c r="D16" s="29"/>
      <c r="H16" s="30"/>
    </row>
    <row r="17" spans="1:8" hidden="1" x14ac:dyDescent="0.2">
      <c r="A17" s="87" t="s">
        <v>50</v>
      </c>
      <c r="B17" s="29">
        <v>0</v>
      </c>
      <c r="C17" s="25"/>
      <c r="D17" s="29">
        <v>0</v>
      </c>
      <c r="H17" s="30"/>
    </row>
    <row r="18" spans="1:8" x14ac:dyDescent="0.2">
      <c r="A18" s="87" t="s">
        <v>27</v>
      </c>
      <c r="B18" s="29">
        <v>0</v>
      </c>
      <c r="C18" s="25"/>
      <c r="D18" s="29">
        <v>1000</v>
      </c>
    </row>
    <row r="19" spans="1:8" x14ac:dyDescent="0.2">
      <c r="A19" s="87" t="s">
        <v>28</v>
      </c>
      <c r="B19" s="29">
        <v>-6595.29</v>
      </c>
      <c r="C19" s="25"/>
      <c r="D19" s="29">
        <v>-3360</v>
      </c>
    </row>
    <row r="20" spans="1:8" ht="12.75" thickBot="1" x14ac:dyDescent="0.25">
      <c r="A20" s="87" t="s">
        <v>51</v>
      </c>
      <c r="B20" s="29">
        <v>244949.85</v>
      </c>
      <c r="C20" s="25"/>
      <c r="D20" s="29">
        <v>74789</v>
      </c>
    </row>
    <row r="21" spans="1:8" ht="12.75" thickBot="1" x14ac:dyDescent="0.25">
      <c r="A21" s="87" t="s">
        <v>56</v>
      </c>
      <c r="B21" s="36">
        <f>B19+B20+B18+B17</f>
        <v>238354.56</v>
      </c>
      <c r="C21" s="25"/>
      <c r="D21" s="36">
        <f>D19+D20+D18+D17</f>
        <v>72429</v>
      </c>
      <c r="E21" s="33"/>
    </row>
    <row r="22" spans="1:8" x14ac:dyDescent="0.2">
      <c r="A22" s="87"/>
      <c r="B22" s="36"/>
      <c r="C22" s="25"/>
      <c r="D22" s="36"/>
    </row>
    <row r="23" spans="1:8" ht="12.75" thickBot="1" x14ac:dyDescent="0.25">
      <c r="A23" s="87" t="s">
        <v>75</v>
      </c>
      <c r="B23" s="88">
        <f>B21+B15</f>
        <v>30414.559999999998</v>
      </c>
      <c r="C23" s="37"/>
      <c r="D23" s="88">
        <f>D21+D15</f>
        <v>-183462</v>
      </c>
      <c r="G23" s="38"/>
      <c r="H23" s="38"/>
    </row>
    <row r="24" spans="1:8" ht="12.75" thickTop="1" x14ac:dyDescent="0.2">
      <c r="A24" s="89"/>
      <c r="B24" s="89"/>
      <c r="C24" s="39"/>
    </row>
    <row r="25" spans="1:8" ht="12.75" thickBot="1" x14ac:dyDescent="0.25">
      <c r="A25" s="89" t="s">
        <v>73</v>
      </c>
      <c r="B25" s="90">
        <f>ROUND(B23/B27,2)</f>
        <v>0</v>
      </c>
      <c r="C25" s="40"/>
      <c r="D25" s="90">
        <f>ROUND(D23/D27,2)</f>
        <v>-0.09</v>
      </c>
      <c r="G25" s="30"/>
      <c r="H25" s="30"/>
    </row>
    <row r="26" spans="1:8" ht="12.75" thickTop="1" x14ac:dyDescent="0.2">
      <c r="A26" s="89"/>
      <c r="B26" s="89"/>
      <c r="C26" s="39"/>
      <c r="G26" s="30"/>
      <c r="H26" s="30"/>
    </row>
    <row r="27" spans="1:8" ht="12.75" thickBot="1" x14ac:dyDescent="0.25">
      <c r="A27" s="89" t="s">
        <v>35</v>
      </c>
      <c r="B27" s="91">
        <v>7293597</v>
      </c>
      <c r="C27" s="41"/>
      <c r="D27" s="91">
        <v>1998447</v>
      </c>
      <c r="G27" s="30"/>
      <c r="H27" s="30"/>
    </row>
    <row r="28" spans="1:8" ht="12.75" thickTop="1" x14ac:dyDescent="0.2">
      <c r="A28" s="89"/>
      <c r="B28" s="89"/>
      <c r="C28" s="39"/>
      <c r="G28" s="30"/>
      <c r="H28" s="30"/>
    </row>
    <row r="29" spans="1:8" x14ac:dyDescent="0.2">
      <c r="A29" s="99" t="s">
        <v>89</v>
      </c>
      <c r="B29" s="99"/>
      <c r="C29" s="99"/>
      <c r="D29" s="99"/>
      <c r="G29" s="30"/>
      <c r="H29" s="30"/>
    </row>
    <row r="30" spans="1:8" x14ac:dyDescent="0.2">
      <c r="G30" s="42"/>
      <c r="H30" s="42"/>
    </row>
    <row r="31" spans="1:8" x14ac:dyDescent="0.2">
      <c r="G31" s="25"/>
      <c r="H31" s="25"/>
    </row>
    <row r="32" spans="1:8" x14ac:dyDescent="0.2">
      <c r="A32" s="43"/>
      <c r="B32" s="43"/>
      <c r="C32" s="44"/>
      <c r="G32" s="45"/>
      <c r="H32" s="45"/>
    </row>
    <row r="33" spans="1:7" x14ac:dyDescent="0.2">
      <c r="A33" s="43"/>
      <c r="B33" s="43"/>
      <c r="C33" s="44"/>
    </row>
    <row r="34" spans="1:7" x14ac:dyDescent="0.2">
      <c r="A34" s="43"/>
      <c r="B34" s="43"/>
      <c r="C34" s="44"/>
      <c r="G34" s="33"/>
    </row>
    <row r="35" spans="1:7" x14ac:dyDescent="0.2">
      <c r="A35" s="43"/>
      <c r="B35" s="43"/>
      <c r="C35" s="44"/>
    </row>
    <row r="36" spans="1:7" x14ac:dyDescent="0.2">
      <c r="A36" s="43"/>
      <c r="B36" s="43"/>
      <c r="C36" s="44"/>
    </row>
    <row r="37" spans="1:7" x14ac:dyDescent="0.2">
      <c r="A37" s="43"/>
      <c r="B37" s="43"/>
      <c r="C37" s="44"/>
    </row>
    <row r="38" spans="1:7" x14ac:dyDescent="0.2">
      <c r="A38" s="43"/>
      <c r="B38" s="43"/>
      <c r="C38" s="44"/>
    </row>
    <row r="39" spans="1:7" x14ac:dyDescent="0.2">
      <c r="A39" s="43"/>
      <c r="B39" s="43"/>
      <c r="C39" s="46"/>
    </row>
    <row r="40" spans="1:7" x14ac:dyDescent="0.2">
      <c r="A40" s="47"/>
      <c r="B40" s="47"/>
      <c r="C40" s="48"/>
    </row>
  </sheetData>
  <mergeCells count="2">
    <mergeCell ref="B2:D2"/>
    <mergeCell ref="A29:D29"/>
  </mergeCells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6"/>
  <sheetViews>
    <sheetView zoomScaleNormal="100" workbookViewId="0">
      <selection activeCell="I43" sqref="I43"/>
    </sheetView>
  </sheetViews>
  <sheetFormatPr defaultRowHeight="12" x14ac:dyDescent="0.2"/>
  <cols>
    <col min="1" max="3" width="9.140625" style="50"/>
    <col min="4" max="4" width="28.42578125" style="50" customWidth="1"/>
    <col min="5" max="5" width="13.42578125" style="49" bestFit="1" customWidth="1"/>
    <col min="6" max="6" width="1.5703125" style="50" customWidth="1"/>
    <col min="7" max="7" width="13.42578125" style="50" bestFit="1" customWidth="1"/>
    <col min="8" max="16384" width="9.140625" style="50"/>
  </cols>
  <sheetData>
    <row r="1" spans="1:7" ht="20.100000000000001" customHeight="1" x14ac:dyDescent="0.2">
      <c r="A1" s="100" t="s">
        <v>87</v>
      </c>
      <c r="B1" s="100"/>
      <c r="C1" s="100"/>
      <c r="D1" s="100"/>
    </row>
    <row r="2" spans="1:7" x14ac:dyDescent="0.2">
      <c r="A2" s="100"/>
      <c r="B2" s="100"/>
      <c r="C2" s="100"/>
      <c r="D2" s="100"/>
    </row>
    <row r="3" spans="1:7" x14ac:dyDescent="0.2">
      <c r="A3" s="100"/>
      <c r="B3" s="100"/>
      <c r="C3" s="100"/>
      <c r="D3" s="100"/>
    </row>
    <row r="4" spans="1:7" x14ac:dyDescent="0.2">
      <c r="A4" s="100"/>
      <c r="B4" s="100"/>
      <c r="C4" s="100"/>
      <c r="D4" s="100"/>
    </row>
    <row r="5" spans="1:7" ht="30" customHeight="1" x14ac:dyDescent="0.2">
      <c r="E5" s="101" t="s">
        <v>76</v>
      </c>
      <c r="F5" s="102"/>
      <c r="G5" s="102"/>
    </row>
    <row r="6" spans="1:7" x14ac:dyDescent="0.2">
      <c r="E6" s="51">
        <v>2018</v>
      </c>
      <c r="F6" s="52"/>
      <c r="G6" s="53">
        <v>2017</v>
      </c>
    </row>
    <row r="7" spans="1:7" x14ac:dyDescent="0.2">
      <c r="A7" s="54" t="s">
        <v>10</v>
      </c>
      <c r="E7" s="55"/>
      <c r="G7" s="56"/>
    </row>
    <row r="8" spans="1:7" x14ac:dyDescent="0.2">
      <c r="E8" s="55"/>
      <c r="G8" s="56"/>
    </row>
    <row r="9" spans="1:7" x14ac:dyDescent="0.2">
      <c r="A9" s="50" t="s">
        <v>75</v>
      </c>
      <c r="E9" s="57">
        <f>'Income Statement'!B23</f>
        <v>30414.559999999998</v>
      </c>
      <c r="F9" s="58"/>
      <c r="G9" s="58">
        <f>'Income Statement'!D23</f>
        <v>-183462</v>
      </c>
    </row>
    <row r="10" spans="1:7" x14ac:dyDescent="0.2">
      <c r="E10" s="55"/>
      <c r="G10" s="56"/>
    </row>
    <row r="11" spans="1:7" x14ac:dyDescent="0.2">
      <c r="A11" s="50" t="s">
        <v>59</v>
      </c>
      <c r="E11" s="55"/>
      <c r="G11" s="56"/>
    </row>
    <row r="12" spans="1:7" x14ac:dyDescent="0.2">
      <c r="A12" s="50" t="s">
        <v>16</v>
      </c>
      <c r="E12" s="55"/>
      <c r="G12" s="56"/>
    </row>
    <row r="13" spans="1:7" x14ac:dyDescent="0.2">
      <c r="A13" s="50" t="s">
        <v>57</v>
      </c>
      <c r="E13" s="55">
        <f>'Income Statement'!B12</f>
        <v>61217</v>
      </c>
      <c r="G13" s="55">
        <f>60000+672</f>
        <v>60672</v>
      </c>
    </row>
    <row r="14" spans="1:7" x14ac:dyDescent="0.2">
      <c r="A14" s="50" t="s">
        <v>36</v>
      </c>
      <c r="E14" s="55">
        <f>-'Income Statement'!B20</f>
        <v>-244949.85</v>
      </c>
      <c r="G14" s="56">
        <v>-74789</v>
      </c>
    </row>
    <row r="15" spans="1:7" x14ac:dyDescent="0.2">
      <c r="A15" s="50" t="s">
        <v>41</v>
      </c>
      <c r="E15" s="55"/>
      <c r="G15" s="56"/>
    </row>
    <row r="16" spans="1:7" x14ac:dyDescent="0.2">
      <c r="A16" s="50" t="s">
        <v>42</v>
      </c>
      <c r="E16" s="55">
        <f>'Balance Sheet'!I9-'Balance Sheet'!G9</f>
        <v>700</v>
      </c>
      <c r="G16" s="56">
        <v>0</v>
      </c>
    </row>
    <row r="17" spans="1:8" x14ac:dyDescent="0.2">
      <c r="A17" s="50" t="s">
        <v>78</v>
      </c>
      <c r="E17" s="55">
        <f>'Balance Sheet'!I8-'Balance Sheet'!G8</f>
        <v>-2541</v>
      </c>
      <c r="G17" s="56">
        <v>0</v>
      </c>
      <c r="H17" s="59"/>
    </row>
    <row r="18" spans="1:8" ht="12.75" thickBot="1" x14ac:dyDescent="0.25">
      <c r="A18" s="50" t="s">
        <v>58</v>
      </c>
      <c r="E18" s="60">
        <f>'Balance Sheet'!G17-'Balance Sheet'!I17</f>
        <v>14964</v>
      </c>
      <c r="G18" s="61">
        <v>3360</v>
      </c>
    </row>
    <row r="19" spans="1:8" x14ac:dyDescent="0.2">
      <c r="E19" s="55"/>
      <c r="G19" s="56"/>
    </row>
    <row r="20" spans="1:8" x14ac:dyDescent="0.2">
      <c r="E20" s="55"/>
      <c r="G20" s="56"/>
      <c r="H20" s="59"/>
    </row>
    <row r="21" spans="1:8" x14ac:dyDescent="0.2">
      <c r="A21" s="50" t="s">
        <v>17</v>
      </c>
      <c r="E21" s="62">
        <f>E9+SUM(E13:E18)</f>
        <v>-140195.29</v>
      </c>
      <c r="G21" s="63">
        <f>G9+SUM(G13:G18)</f>
        <v>-194219</v>
      </c>
    </row>
    <row r="22" spans="1:8" x14ac:dyDescent="0.2">
      <c r="E22" s="55"/>
      <c r="G22" s="56"/>
    </row>
    <row r="23" spans="1:8" x14ac:dyDescent="0.2">
      <c r="A23" s="54" t="s">
        <v>11</v>
      </c>
      <c r="E23" s="55"/>
      <c r="G23" s="56"/>
    </row>
    <row r="24" spans="1:8" x14ac:dyDescent="0.2">
      <c r="E24" s="55"/>
      <c r="G24" s="56"/>
    </row>
    <row r="25" spans="1:8" ht="12.75" thickBot="1" x14ac:dyDescent="0.25">
      <c r="A25" s="64" t="s">
        <v>88</v>
      </c>
      <c r="E25" s="60">
        <f>-4250-22000</f>
        <v>-26250</v>
      </c>
      <c r="G25" s="61">
        <v>0</v>
      </c>
    </row>
    <row r="27" spans="1:8" x14ac:dyDescent="0.2">
      <c r="A27" s="50" t="s">
        <v>18</v>
      </c>
      <c r="E27" s="55">
        <f>SUM(E24:E25)</f>
        <v>-26250</v>
      </c>
      <c r="G27" s="56">
        <f>SUM(G24:G25)</f>
        <v>0</v>
      </c>
    </row>
    <row r="28" spans="1:8" x14ac:dyDescent="0.2">
      <c r="E28" s="55"/>
      <c r="G28" s="56"/>
    </row>
    <row r="29" spans="1:8" x14ac:dyDescent="0.2">
      <c r="A29" s="54" t="s">
        <v>12</v>
      </c>
      <c r="E29" s="55"/>
      <c r="G29" s="56"/>
    </row>
    <row r="30" spans="1:8" x14ac:dyDescent="0.2">
      <c r="E30" s="55"/>
      <c r="G30" s="56"/>
    </row>
    <row r="31" spans="1:8" x14ac:dyDescent="0.2">
      <c r="A31" s="50" t="s">
        <v>63</v>
      </c>
      <c r="E31" s="55">
        <v>0</v>
      </c>
      <c r="G31" s="56">
        <v>10500</v>
      </c>
    </row>
    <row r="32" spans="1:8" x14ac:dyDescent="0.2">
      <c r="A32" s="50" t="s">
        <v>62</v>
      </c>
      <c r="E32" s="55">
        <v>0</v>
      </c>
      <c r="G32" s="56">
        <v>213000</v>
      </c>
    </row>
    <row r="33" spans="1:7" x14ac:dyDescent="0.2">
      <c r="A33" s="50" t="s">
        <v>43</v>
      </c>
      <c r="E33" s="55">
        <v>105000</v>
      </c>
      <c r="G33" s="56">
        <v>0</v>
      </c>
    </row>
    <row r="34" spans="1:7" ht="12.75" thickBot="1" x14ac:dyDescent="0.25">
      <c r="A34" s="50" t="s">
        <v>19</v>
      </c>
      <c r="E34" s="60">
        <v>101555</v>
      </c>
      <c r="G34" s="61">
        <v>0</v>
      </c>
    </row>
    <row r="36" spans="1:7" ht="12.75" thickBot="1" x14ac:dyDescent="0.25">
      <c r="A36" s="50" t="s">
        <v>20</v>
      </c>
      <c r="E36" s="60">
        <f>SUM(E31:E35)</f>
        <v>206555</v>
      </c>
      <c r="G36" s="61">
        <f>SUM(G31:G35)</f>
        <v>223500</v>
      </c>
    </row>
    <row r="38" spans="1:7" x14ac:dyDescent="0.2">
      <c r="A38" s="50" t="s">
        <v>61</v>
      </c>
      <c r="E38" s="65">
        <f>E21+E27+E36</f>
        <v>40109.709999999992</v>
      </c>
      <c r="G38" s="59">
        <f>G21+G27+G36</f>
        <v>29281</v>
      </c>
    </row>
    <row r="40" spans="1:7" x14ac:dyDescent="0.2">
      <c r="A40" s="50" t="s">
        <v>90</v>
      </c>
      <c r="E40" s="73">
        <f>'Balance Sheet'!I7</f>
        <v>61037</v>
      </c>
      <c r="G40" s="75">
        <v>47900</v>
      </c>
    </row>
    <row r="41" spans="1:7" x14ac:dyDescent="0.2">
      <c r="E41" s="55"/>
      <c r="G41" s="66"/>
    </row>
    <row r="42" spans="1:7" ht="12.75" thickBot="1" x14ac:dyDescent="0.25">
      <c r="A42" s="50" t="s">
        <v>91</v>
      </c>
      <c r="E42" s="67">
        <f>+E40+E38</f>
        <v>101146.70999999999</v>
      </c>
      <c r="F42" s="68"/>
      <c r="G42" s="69">
        <f>G38+G40</f>
        <v>77181</v>
      </c>
    </row>
    <row r="43" spans="1:7" ht="12.75" thickTop="1" x14ac:dyDescent="0.2">
      <c r="D43" s="68"/>
      <c r="E43" s="57"/>
    </row>
    <row r="44" spans="1:7" x14ac:dyDescent="0.2">
      <c r="A44" s="50" t="s">
        <v>79</v>
      </c>
      <c r="D44" s="68"/>
      <c r="E44" s="57"/>
    </row>
    <row r="45" spans="1:7" x14ac:dyDescent="0.2">
      <c r="A45" s="50" t="s">
        <v>80</v>
      </c>
      <c r="D45" s="68"/>
      <c r="E45" s="71">
        <v>0</v>
      </c>
      <c r="G45" s="71">
        <v>0</v>
      </c>
    </row>
    <row r="46" spans="1:7" x14ac:dyDescent="0.2">
      <c r="A46" s="50" t="s">
        <v>81</v>
      </c>
      <c r="D46" s="68"/>
      <c r="E46" s="71">
        <v>0</v>
      </c>
      <c r="G46" s="71">
        <v>0</v>
      </c>
    </row>
    <row r="47" spans="1:7" x14ac:dyDescent="0.2">
      <c r="E47" s="70"/>
      <c r="G47" s="59"/>
    </row>
    <row r="48" spans="1:7" x14ac:dyDescent="0.2">
      <c r="E48" s="65"/>
      <c r="G48" s="59"/>
    </row>
    <row r="49" spans="1:7" x14ac:dyDescent="0.2">
      <c r="A49" s="50" t="s">
        <v>21</v>
      </c>
      <c r="E49" s="65"/>
      <c r="G49" s="59"/>
    </row>
    <row r="50" spans="1:7" x14ac:dyDescent="0.2">
      <c r="A50" s="50" t="s">
        <v>92</v>
      </c>
      <c r="E50" s="71">
        <v>118500</v>
      </c>
      <c r="G50" s="68">
        <v>0</v>
      </c>
    </row>
    <row r="51" spans="1:7" x14ac:dyDescent="0.2">
      <c r="A51" s="50" t="s">
        <v>26</v>
      </c>
      <c r="E51" s="71">
        <f>200000+65155</f>
        <v>265155</v>
      </c>
      <c r="G51" s="68">
        <v>6585</v>
      </c>
    </row>
    <row r="52" spans="1:7" x14ac:dyDescent="0.2">
      <c r="A52" s="50" t="s">
        <v>22</v>
      </c>
      <c r="E52" s="71">
        <v>0</v>
      </c>
      <c r="G52" s="68">
        <v>0</v>
      </c>
    </row>
    <row r="53" spans="1:7" x14ac:dyDescent="0.2">
      <c r="E53" s="65"/>
      <c r="G53" s="59"/>
    </row>
    <row r="54" spans="1:7" x14ac:dyDescent="0.2">
      <c r="A54" s="103" t="s">
        <v>89</v>
      </c>
      <c r="B54" s="103"/>
      <c r="C54" s="103"/>
      <c r="D54" s="103"/>
      <c r="E54" s="103"/>
      <c r="F54" s="103"/>
      <c r="G54" s="103"/>
    </row>
    <row r="55" spans="1:7" x14ac:dyDescent="0.2">
      <c r="A55" s="52"/>
      <c r="B55" s="52"/>
      <c r="C55" s="52"/>
      <c r="D55" s="52"/>
      <c r="E55" s="72"/>
      <c r="F55" s="52"/>
      <c r="G55" s="52"/>
    </row>
    <row r="56" spans="1:7" x14ac:dyDescent="0.2">
      <c r="E56" s="55"/>
      <c r="G56" s="59"/>
    </row>
  </sheetData>
  <mergeCells count="3">
    <mergeCell ref="A1:D4"/>
    <mergeCell ref="E5:G5"/>
    <mergeCell ref="A54:G54"/>
  </mergeCells>
  <pageMargins left="0.7" right="0.7" top="0.75" bottom="0.75" header="0.3" footer="0.3"/>
  <pageSetup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Statement</vt:lpstr>
      <vt:lpstr>Statement of Cash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Brandstake</dc:creator>
  <cp:lastModifiedBy>Elizabeth Vanfossen</cp:lastModifiedBy>
  <cp:lastPrinted>2018-03-09T21:37:38Z</cp:lastPrinted>
  <dcterms:created xsi:type="dcterms:W3CDTF">2017-08-01T21:01:57Z</dcterms:created>
  <dcterms:modified xsi:type="dcterms:W3CDTF">2018-05-07T20:23:26Z</dcterms:modified>
</cp:coreProperties>
</file>