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W-SRV-FILE01\Users\Pandey.Divya\Desktop\Good Gaming\"/>
    </mc:Choice>
  </mc:AlternateContent>
  <xr:revisionPtr revIDLastSave="0" documentId="8_{9B2315E0-8C12-4367-B18E-6C45E3C42074}" xr6:coauthVersionLast="44" xr6:coauthVersionMax="44" xr10:uidLastSave="{00000000-0000-0000-0000-000000000000}"/>
  <bookViews>
    <workbookView xWindow="28680" yWindow="-120" windowWidth="29040" windowHeight="17640" tabRatio="797" xr2:uid="{00000000-000D-0000-FFFF-FFFF00000000}"/>
  </bookViews>
  <sheets>
    <sheet name="Income Statement" sheetId="2" r:id="rId1"/>
    <sheet name="Balance Sheet" sheetId="1" r:id="rId2"/>
    <sheet name="Cash Flows" sheetId="7" r:id="rId3"/>
    <sheet name="Shareholder Equity 2020" sheetId="13" r:id="rId4"/>
    <sheet name="Shareholder Equity 2019" sheetId="12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9" i="13" l="1"/>
  <c r="W19" i="13"/>
  <c r="U19" i="13"/>
  <c r="S19" i="13"/>
  <c r="Q19" i="13"/>
  <c r="O19" i="13"/>
  <c r="M19" i="13"/>
  <c r="K19" i="13"/>
  <c r="I19" i="13"/>
  <c r="G19" i="13"/>
  <c r="E19" i="13"/>
  <c r="C19" i="13"/>
  <c r="AA17" i="13"/>
  <c r="AA19" i="13" s="1"/>
  <c r="Y21" i="12"/>
  <c r="W21" i="12"/>
  <c r="U21" i="12"/>
  <c r="S21" i="12"/>
  <c r="Q21" i="12"/>
  <c r="O21" i="12"/>
  <c r="M21" i="12"/>
  <c r="K21" i="12"/>
  <c r="I21" i="12"/>
  <c r="G21" i="12"/>
  <c r="E21" i="12"/>
  <c r="C21" i="12"/>
  <c r="AA19" i="12"/>
  <c r="AA21" i="12" s="1"/>
  <c r="G15" i="7" l="1"/>
  <c r="G43" i="1"/>
  <c r="G13" i="1"/>
  <c r="H12" i="2"/>
  <c r="H9" i="2"/>
  <c r="F9" i="2"/>
  <c r="D12" i="2" l="1"/>
  <c r="D9" i="2"/>
  <c r="B9" i="2"/>
  <c r="Y15" i="13" l="1"/>
  <c r="W15" i="13"/>
  <c r="U15" i="13"/>
  <c r="S15" i="13"/>
  <c r="Q15" i="13"/>
  <c r="O15" i="13"/>
  <c r="M15" i="13"/>
  <c r="K15" i="13"/>
  <c r="I15" i="13"/>
  <c r="G15" i="13"/>
  <c r="E15" i="13"/>
  <c r="C15" i="13"/>
  <c r="AA13" i="13"/>
  <c r="AA12" i="13"/>
  <c r="AA10" i="13"/>
  <c r="AA15" i="13" s="1"/>
  <c r="Y17" i="12"/>
  <c r="W17" i="12"/>
  <c r="U17" i="12"/>
  <c r="S17" i="12"/>
  <c r="Q17" i="12"/>
  <c r="O17" i="12"/>
  <c r="M17" i="12"/>
  <c r="K17" i="12"/>
  <c r="I17" i="12"/>
  <c r="G17" i="12"/>
  <c r="E17" i="12"/>
  <c r="C17" i="12"/>
  <c r="AA15" i="12"/>
  <c r="AA14" i="12"/>
  <c r="AA13" i="12"/>
  <c r="AA12" i="12"/>
  <c r="W12" i="12"/>
  <c r="AA10" i="12"/>
  <c r="AA17" i="12" s="1"/>
  <c r="E35" i="7" l="1"/>
  <c r="G37" i="7" l="1"/>
  <c r="E14" i="7" l="1"/>
  <c r="E15" i="7"/>
  <c r="E13" i="7"/>
  <c r="E41" i="7" l="1"/>
  <c r="G13" i="7"/>
  <c r="E19" i="7"/>
  <c r="E20" i="7"/>
  <c r="H23" i="2" l="1"/>
  <c r="F23" i="2"/>
  <c r="D23" i="2"/>
  <c r="B23" i="2"/>
  <c r="H14" i="2"/>
  <c r="F6" i="2"/>
  <c r="H6" i="2"/>
  <c r="H15" i="2" l="1"/>
  <c r="H25" i="2" s="1"/>
  <c r="F14" i="2"/>
  <c r="G9" i="7" l="1"/>
  <c r="H27" i="2"/>
  <c r="F15" i="2"/>
  <c r="F25" i="2" s="1"/>
  <c r="E9" i="7" l="1"/>
  <c r="F27" i="2"/>
  <c r="L43" i="1"/>
  <c r="G42" i="1"/>
  <c r="R17" i="1" l="1"/>
  <c r="I44" i="1" l="1"/>
  <c r="E37" i="7" l="1"/>
  <c r="E30" i="7"/>
  <c r="G23" i="7"/>
  <c r="G30" i="7"/>
  <c r="G23" i="1"/>
  <c r="G44" i="1"/>
  <c r="B14" i="2"/>
  <c r="N15" i="1"/>
  <c r="N14" i="1"/>
  <c r="G10" i="1"/>
  <c r="G27" i="1"/>
  <c r="I23" i="1"/>
  <c r="I29" i="1" s="1"/>
  <c r="I45" i="1" s="1"/>
  <c r="I27" i="1"/>
  <c r="I10" i="1"/>
  <c r="I15" i="1" s="1"/>
  <c r="D14" i="2"/>
  <c r="B6" i="2"/>
  <c r="D6" i="2"/>
  <c r="G15" i="1" l="1"/>
  <c r="I50" i="1"/>
  <c r="D15" i="2"/>
  <c r="D25" i="2" s="1"/>
  <c r="D27" i="2" s="1"/>
  <c r="G29" i="1"/>
  <c r="G45" i="1" s="1"/>
  <c r="G39" i="7"/>
  <c r="G43" i="7" s="1"/>
  <c r="B15" i="2"/>
  <c r="B25" i="2" s="1"/>
  <c r="B27" i="2" l="1"/>
  <c r="E23" i="7"/>
  <c r="G50" i="1"/>
  <c r="E39" i="7" l="1"/>
  <c r="E43" i="7" s="1"/>
  <c r="E57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Divya Pandey</author>
  </authors>
  <commentList>
    <comment ref="B29" authorId="0" shapeId="0" xr:uid="{4EB6534A-2D61-4ED0-80E0-B910EE2D3A60}">
      <text>
        <r>
          <rPr>
            <b/>
            <sz val="9"/>
            <color indexed="81"/>
            <rFont val="Tahoma"/>
            <family val="2"/>
          </rPr>
          <t>Divya Pandey:</t>
        </r>
        <r>
          <rPr>
            <sz val="9"/>
            <color indexed="81"/>
            <rFont val="Tahoma"/>
            <family val="2"/>
          </rPr>
          <t xml:space="preserve">
need to get the numbers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Divya Pandey</author>
  </authors>
  <commentList>
    <comment ref="G13" authorId="0" shapeId="0" xr:uid="{13B284F1-7D03-4DD0-AF43-C6644A8D2984}">
      <text>
        <r>
          <rPr>
            <b/>
            <sz val="9"/>
            <color indexed="81"/>
            <rFont val="Tahoma"/>
            <family val="2"/>
          </rPr>
          <t>Divya Pandey:</t>
        </r>
        <r>
          <rPr>
            <sz val="9"/>
            <color indexed="81"/>
            <rFont val="Tahoma"/>
            <family val="2"/>
          </rPr>
          <t xml:space="preserve">
Subtract Crypto assets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Divya Pandey</author>
  </authors>
  <commentList>
    <comment ref="J42" authorId="0" shapeId="0" xr:uid="{790A1FB3-7B8F-454D-AD5C-7F61CCF59C6C}">
      <text>
        <r>
          <rPr>
            <b/>
            <sz val="9"/>
            <color indexed="81"/>
            <rFont val="Tahoma"/>
            <family val="2"/>
          </rPr>
          <t>Divya Pandey:</t>
        </r>
        <r>
          <rPr>
            <sz val="9"/>
            <color indexed="81"/>
            <rFont val="Tahoma"/>
            <family val="2"/>
          </rPr>
          <t xml:space="preserve">
$258 Adjustment to Viaone
</t>
        </r>
      </text>
    </comment>
  </commentList>
</comments>
</file>

<file path=xl/sharedStrings.xml><?xml version="1.0" encoding="utf-8"?>
<sst xmlns="http://schemas.openxmlformats.org/spreadsheetml/2006/main" count="177" uniqueCount="132">
  <si>
    <t>Total Liabilities</t>
  </si>
  <si>
    <t>Total Current Liabilities</t>
  </si>
  <si>
    <t>Current Liabilities</t>
  </si>
  <si>
    <t>TOTAL ASSETS</t>
  </si>
  <si>
    <t>Total Current Assets</t>
  </si>
  <si>
    <t xml:space="preserve">  Current Assets</t>
  </si>
  <si>
    <t>ASSETS</t>
  </si>
  <si>
    <t>Gross Profit</t>
  </si>
  <si>
    <t xml:space="preserve">Operating Expenses </t>
  </si>
  <si>
    <t>Operating Activities</t>
  </si>
  <si>
    <t>Investing Activities</t>
  </si>
  <si>
    <t>Financing Activities</t>
  </si>
  <si>
    <t>Common Stock</t>
  </si>
  <si>
    <t>Accumulated Deficit</t>
  </si>
  <si>
    <t>Additional Paid-In Capital</t>
  </si>
  <si>
    <t xml:space="preserve">    Net Cash Used In Operating Activities</t>
  </si>
  <si>
    <t>Net Cash Provided By (Used in) Operating Activities</t>
  </si>
  <si>
    <t>Net Cash Provided By (Used in) Investing Activities</t>
  </si>
  <si>
    <t xml:space="preserve">          Due To ViaOne Services</t>
  </si>
  <si>
    <t>Net Cash Provided By (Used In) Financing Activities</t>
  </si>
  <si>
    <t>Non-Cash Investing And Financing Activities</t>
  </si>
  <si>
    <t xml:space="preserve">           Shares Issued For Acquisition Of Software</t>
  </si>
  <si>
    <t>Revenues</t>
  </si>
  <si>
    <t>Cost of Revenues</t>
  </si>
  <si>
    <t>Other Income (Expense)</t>
  </si>
  <si>
    <t xml:space="preserve">           Common Shares Issued for Conversion  Of Debt</t>
  </si>
  <si>
    <t xml:space="preserve">     Interest Income</t>
  </si>
  <si>
    <t xml:space="preserve">     Interest Expense</t>
  </si>
  <si>
    <t xml:space="preserve">     Professional Fees</t>
  </si>
  <si>
    <t xml:space="preserve">     Contract Labor</t>
  </si>
  <si>
    <t xml:space="preserve">     General &amp; Administrative</t>
  </si>
  <si>
    <t>Class A Preferred Stock</t>
  </si>
  <si>
    <t xml:space="preserve">Class B Preferred Stock </t>
  </si>
  <si>
    <t>Class C Preferred Stock</t>
  </si>
  <si>
    <t>Weighted Average Shares Outstanding</t>
  </si>
  <si>
    <t xml:space="preserve">          Change In Fair Value Of Derivative Liability</t>
  </si>
  <si>
    <t>Derivative Liability</t>
  </si>
  <si>
    <t>Notes Payable</t>
  </si>
  <si>
    <t>Gaming Software, Net</t>
  </si>
  <si>
    <t xml:space="preserve">          Changes in operating assets and liabilities</t>
  </si>
  <si>
    <t xml:space="preserve">               Due from Affiliate</t>
  </si>
  <si>
    <t xml:space="preserve">          Proceeds From Sale Of Preferred Stock CL D</t>
  </si>
  <si>
    <t>Due from Affliate</t>
  </si>
  <si>
    <t>Convertible Debentures, long term</t>
  </si>
  <si>
    <t>Convertible Debentures, current</t>
  </si>
  <si>
    <t>Accounts Payable and Accrued Expenses</t>
  </si>
  <si>
    <t>Authorized: 2,000,000 Preferred Shares, With a Par Value of $0.001 Per Share Issued and Outstanding: 7,500 Shares</t>
  </si>
  <si>
    <t xml:space="preserve">     Depreciation and Amortization Expense</t>
  </si>
  <si>
    <t xml:space="preserve">     Gain (Loss) on Change in Fair Value of Derivative Liability</t>
  </si>
  <si>
    <t xml:space="preserve">     Payroll Expense</t>
  </si>
  <si>
    <t>Class D Preferred Stock</t>
  </si>
  <si>
    <t>Total Operating Expenses</t>
  </si>
  <si>
    <t>Operating Loss</t>
  </si>
  <si>
    <t>Total Other Income (Loss)</t>
  </si>
  <si>
    <t xml:space="preserve">          Depreciation and Amortization</t>
  </si>
  <si>
    <t>Adjustment To Reconcile Net Loss to</t>
  </si>
  <si>
    <t>Cash and Cash Equivalents</t>
  </si>
  <si>
    <t>Change in Cash and Cash Equivalents</t>
  </si>
  <si>
    <t>LIABILITIES &amp; STOCKHOLDERS' DEFICIT</t>
  </si>
  <si>
    <t>Stockholders' Deficit</t>
  </si>
  <si>
    <t>Total Stockholders' Deficit</t>
  </si>
  <si>
    <t>TOTAL LIABILITIES &amp; STOCKHOLDER'S DEFICIT</t>
  </si>
  <si>
    <t>Net Income (Loss) Per Share, Basic and Diluted</t>
  </si>
  <si>
    <t>Net Income (Loss)</t>
  </si>
  <si>
    <t>Prepaid expenses</t>
  </si>
  <si>
    <t xml:space="preserve">               Prepaid expenses</t>
  </si>
  <si>
    <t>Supplemental disclosure of cash flow information</t>
  </si>
  <si>
    <t xml:space="preserve">           Cash paid for interest</t>
  </si>
  <si>
    <t xml:space="preserve">           Cash paid for taxes</t>
  </si>
  <si>
    <t xml:space="preserve">Property and Equipment, Net </t>
  </si>
  <si>
    <t>Notes Payable Related Party- ViaOne Services</t>
  </si>
  <si>
    <t>Good Gaming, Inc.
Consolidated Balance Sheets
(Expressed in U.S. Dollars)
(Unaudited)</t>
  </si>
  <si>
    <t>Good Gaming, Inc
Consolidated Statement of Operations
(Expressed in U.S Dollars)
(Unaudited)</t>
  </si>
  <si>
    <t>Good Gaming, Inc
Consolidated Statements of Cash Flows
(Expressed in U.S Dollars)
(Unaudited)</t>
  </si>
  <si>
    <t>Purchase of Property and Equipment</t>
  </si>
  <si>
    <t>The accompanying notes are an integral part of these consolidated financial statements</t>
  </si>
  <si>
    <t>Cash and Cash Equivalents, Beginning Of Period</t>
  </si>
  <si>
    <t>Cash and Cash Equivalents, End Of Period</t>
  </si>
  <si>
    <t xml:space="preserve">           Unpaid Property and Equipment Acquired</t>
  </si>
  <si>
    <t xml:space="preserve">    Gain on Debt Settlement</t>
  </si>
  <si>
    <t xml:space="preserve">               Accounts Payable</t>
  </si>
  <si>
    <t>Depreciation Expense</t>
  </si>
  <si>
    <t>Bitmining Machines</t>
  </si>
  <si>
    <t>Servers</t>
  </si>
  <si>
    <t>Computer</t>
  </si>
  <si>
    <t xml:space="preserve">    Loss on Stock Conversion</t>
  </si>
  <si>
    <t xml:space="preserve">      Digital Currencies</t>
  </si>
  <si>
    <t>Good Gaming, Inc.</t>
  </si>
  <si>
    <t>Statements of Stockholders' Equity (Deficit)</t>
  </si>
  <si>
    <t>(Expressed in U. S. Dollars)</t>
  </si>
  <si>
    <t>Preferred Stock</t>
  </si>
  <si>
    <t>Additional</t>
  </si>
  <si>
    <t>Class A</t>
  </si>
  <si>
    <t>Class B</t>
  </si>
  <si>
    <t> Class C</t>
  </si>
  <si>
    <t> Class D</t>
  </si>
  <si>
    <t>Paid-in</t>
  </si>
  <si>
    <t>Accumulated</t>
  </si>
  <si>
    <t>Shares</t>
  </si>
  <si>
    <t>Amount</t>
  </si>
  <si>
    <t> Shares</t>
  </si>
  <si>
    <t> Amount</t>
  </si>
  <si>
    <t>Capital</t>
  </si>
  <si>
    <t>Deficit</t>
  </si>
  <si>
    <t>Total</t>
  </si>
  <si>
    <t> -</t>
  </si>
  <si>
    <t>The accompanying notes are an integral part of these financial statements</t>
  </si>
  <si>
    <t>Conversion of preferred shares D to Common Shares</t>
  </si>
  <si>
    <t>Conversion of preferred shares B to common shares</t>
  </si>
  <si>
    <t>2019</t>
  </si>
  <si>
    <t xml:space="preserve">     Loss on disposal of fixed assets</t>
  </si>
  <si>
    <t xml:space="preserve">          Loss on disposal of fixed assets</t>
  </si>
  <si>
    <t>For the Six months ended
June 30</t>
  </si>
  <si>
    <t>Authorized: 249,999 Preferred Shares, With a Par Value of $0.001 Per Share Issued and Outstanding: 68,997 Shares</t>
  </si>
  <si>
    <t>Authorized: 1 Preferred Shares, With a Par Value of $0.001 Per Share Issued and Outstanding: 1 Share</t>
  </si>
  <si>
    <t>Authorized: Authorized: 350 Preferred Shares, With a Par Value of $0.001 Per Share Issued and Outstanding: 0 and 350 Shares, respectively</t>
  </si>
  <si>
    <t>Authorized: 100,000,000 Common Shares, With a Par Value of $0.001 Per Share Issued and Outstanding: 53,988,755 and 49,717,922 Shares, respectively</t>
  </si>
  <si>
    <t>Balance, December 31, 2018</t>
  </si>
  <si>
    <t>Net loss</t>
  </si>
  <si>
    <t> Balance, June 30, 2019</t>
  </si>
  <si>
    <t>Selling Property and Equipment</t>
  </si>
  <si>
    <t xml:space="preserve">          Gain on debt settlement</t>
  </si>
  <si>
    <t> Balance, March 31, 2019</t>
  </si>
  <si>
    <t>December 31, 2019</t>
  </si>
  <si>
    <t xml:space="preserve">          Repayments of Preferred Stock Series D</t>
  </si>
  <si>
    <t>2020</t>
  </si>
  <si>
    <t> Balance, March 31, 2020</t>
  </si>
  <si>
    <t>For the Three months ended
June 30</t>
  </si>
  <si>
    <t>June 30, 2020</t>
  </si>
  <si>
    <t>For the Six Months Ended June 30,</t>
  </si>
  <si>
    <t>Balance, December 31, 2020</t>
  </si>
  <si>
    <t> Balance,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</si>
</sst>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"/>
    <numFmt numFmtId="165" formatCode="#,##0.00;\-#,##0.00"/>
    <numFmt numFmtId="166" formatCode="_(* #,##0_);_(* \(#,##0\);_(* &quot;-&quot;??_);_(@_)"/>
    <numFmt numFmtId="167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323232"/>
      <name val="Arial"/>
      <family val="2"/>
    </font>
    <font>
      <sz val="9"/>
      <color rgb="FF323232"/>
      <name val="Arial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rgb="FF323232"/>
      <name val="Arial"/>
      <family val="2"/>
    </font>
    <font>
      <sz val="8"/>
      <color rgb="FF22222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 style="medium">
        <color indexed="64"/>
      </bottom>
      <diagonal/>
    </border>
    <border>
      <left/>
      <right/>
      <top style="thick">
        <color rgb="FF00000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134">
    <xf numFmtId="0" fontId="0" fillId="0" borderId="0" xfId="0"/>
    <xf numFmtId="49" fontId="3" fillId="0" borderId="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166" fontId="0" fillId="0" borderId="0" xfId="0" applyNumberFormat="1"/>
    <xf numFmtId="0" fontId="0" fillId="0" borderId="0" xfId="0" applyAlignment="1"/>
    <xf numFmtId="0" fontId="5" fillId="0" borderId="0" xfId="0" applyFont="1"/>
    <xf numFmtId="0" fontId="6" fillId="0" borderId="0" xfId="0" applyFont="1"/>
    <xf numFmtId="165" fontId="8" fillId="0" borderId="0" xfId="0" applyNumberFormat="1" applyFont="1"/>
    <xf numFmtId="166" fontId="6" fillId="0" borderId="0" xfId="1" applyNumberFormat="1" applyFont="1"/>
    <xf numFmtId="166" fontId="8" fillId="0" borderId="0" xfId="1" applyNumberFormat="1" applyFont="1"/>
    <xf numFmtId="166" fontId="8" fillId="0" borderId="0" xfId="1" applyNumberFormat="1" applyFont="1" applyBorder="1"/>
    <xf numFmtId="166" fontId="8" fillId="0" borderId="0" xfId="1" applyNumberFormat="1" applyFont="1" applyFill="1"/>
    <xf numFmtId="166" fontId="8" fillId="0" borderId="0" xfId="1" applyNumberFormat="1" applyFont="1" applyFill="1" applyBorder="1"/>
    <xf numFmtId="0" fontId="9" fillId="0" borderId="0" xfId="0" applyFont="1" applyFill="1" applyAlignment="1">
      <alignment vertical="center" wrapText="1"/>
    </xf>
    <xf numFmtId="166" fontId="8" fillId="0" borderId="2" xfId="1" applyNumberFormat="1" applyFont="1" applyBorder="1"/>
    <xf numFmtId="167" fontId="8" fillId="0" borderId="0" xfId="3" applyNumberFormat="1" applyFont="1"/>
    <xf numFmtId="166" fontId="8" fillId="0" borderId="6" xfId="1" applyNumberFormat="1" applyFont="1" applyBorder="1"/>
    <xf numFmtId="166" fontId="8" fillId="0" borderId="6" xfId="1" applyNumberFormat="1" applyFont="1" applyFill="1" applyBorder="1"/>
    <xf numFmtId="0" fontId="0" fillId="0" borderId="0" xfId="0"/>
    <xf numFmtId="166" fontId="8" fillId="0" borderId="4" xfId="1" applyNumberFormat="1" applyFont="1" applyBorder="1"/>
    <xf numFmtId="49" fontId="7" fillId="2" borderId="0" xfId="0" applyNumberFormat="1" applyFont="1" applyFill="1" applyAlignment="1">
      <alignment wrapText="1"/>
    </xf>
    <xf numFmtId="0" fontId="6" fillId="2" borderId="0" xfId="0" applyFont="1" applyFill="1" applyBorder="1"/>
    <xf numFmtId="49" fontId="7" fillId="2" borderId="0" xfId="0" applyNumberFormat="1" applyFont="1" applyFill="1" applyAlignment="1">
      <alignment horizontal="center"/>
    </xf>
    <xf numFmtId="49" fontId="7" fillId="2" borderId="0" xfId="0" applyNumberFormat="1" applyFont="1" applyFill="1" applyBorder="1" applyAlignment="1">
      <alignment horizontal="center" wrapText="1"/>
    </xf>
    <xf numFmtId="167" fontId="8" fillId="2" borderId="0" xfId="1" applyNumberFormat="1" applyFont="1" applyFill="1" applyBorder="1" applyAlignment="1">
      <alignment horizontal="center"/>
    </xf>
    <xf numFmtId="166" fontId="6" fillId="2" borderId="0" xfId="1" applyNumberFormat="1" applyFont="1" applyFill="1" applyBorder="1"/>
    <xf numFmtId="166" fontId="8" fillId="2" borderId="4" xfId="1" applyNumberFormat="1" applyFont="1" applyFill="1" applyBorder="1" applyAlignment="1">
      <alignment horizontal="center"/>
    </xf>
    <xf numFmtId="166" fontId="8" fillId="2" borderId="0" xfId="1" applyNumberFormat="1" applyFont="1" applyFill="1" applyAlignment="1">
      <alignment horizontal="center"/>
    </xf>
    <xf numFmtId="166" fontId="8" fillId="2" borderId="0" xfId="1" applyNumberFormat="1" applyFont="1" applyFill="1" applyBorder="1" applyAlignment="1">
      <alignment horizontal="center"/>
    </xf>
    <xf numFmtId="166" fontId="8" fillId="2" borderId="3" xfId="1" applyNumberFormat="1" applyFont="1" applyFill="1" applyBorder="1" applyAlignment="1">
      <alignment horizontal="center"/>
    </xf>
    <xf numFmtId="166" fontId="8" fillId="2" borderId="2" xfId="1" applyNumberFormat="1" applyFont="1" applyFill="1" applyBorder="1" applyAlignment="1">
      <alignment horizontal="center"/>
    </xf>
    <xf numFmtId="167" fontId="6" fillId="2" borderId="0" xfId="1" applyNumberFormat="1" applyFont="1" applyFill="1" applyBorder="1"/>
    <xf numFmtId="0" fontId="6" fillId="2" borderId="0" xfId="0" applyNumberFormat="1" applyFont="1" applyFill="1"/>
    <xf numFmtId="43" fontId="6" fillId="2" borderId="0" xfId="1" applyFont="1" applyFill="1"/>
    <xf numFmtId="166" fontId="6" fillId="2" borderId="0" xfId="1" applyNumberFormat="1" applyFont="1" applyFill="1"/>
    <xf numFmtId="0" fontId="12" fillId="2" borderId="0" xfId="0" applyFont="1" applyFill="1"/>
    <xf numFmtId="0" fontId="13" fillId="2" borderId="0" xfId="0" applyFont="1" applyFill="1"/>
    <xf numFmtId="0" fontId="11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0" xfId="0" applyFont="1" applyFill="1"/>
    <xf numFmtId="166" fontId="12" fillId="2" borderId="0" xfId="1" applyNumberFormat="1" applyFont="1" applyFill="1"/>
    <xf numFmtId="166" fontId="13" fillId="2" borderId="0" xfId="1" applyNumberFormat="1" applyFont="1" applyFill="1"/>
    <xf numFmtId="167" fontId="12" fillId="2" borderId="0" xfId="3" applyNumberFormat="1" applyFont="1" applyFill="1"/>
    <xf numFmtId="167" fontId="13" fillId="2" borderId="0" xfId="3" applyNumberFormat="1" applyFont="1" applyFill="1"/>
    <xf numFmtId="166" fontId="13" fillId="2" borderId="0" xfId="0" applyNumberFormat="1" applyFont="1" applyFill="1"/>
    <xf numFmtId="166" fontId="12" fillId="2" borderId="4" xfId="1" applyNumberFormat="1" applyFont="1" applyFill="1" applyBorder="1"/>
    <xf numFmtId="166" fontId="13" fillId="2" borderId="4" xfId="1" applyNumberFormat="1" applyFont="1" applyFill="1" applyBorder="1"/>
    <xf numFmtId="166" fontId="12" fillId="2" borderId="0" xfId="1" applyNumberFormat="1" applyFont="1" applyFill="1" applyBorder="1"/>
    <xf numFmtId="166" fontId="13" fillId="2" borderId="0" xfId="1" applyNumberFormat="1" applyFont="1" applyFill="1" applyBorder="1"/>
    <xf numFmtId="0" fontId="13" fillId="2" borderId="0" xfId="0" applyFont="1" applyFill="1" applyAlignment="1">
      <alignment horizontal="left" indent="3"/>
    </xf>
    <xf numFmtId="166" fontId="12" fillId="2" borderId="0" xfId="0" applyNumberFormat="1" applyFont="1" applyFill="1"/>
    <xf numFmtId="43" fontId="13" fillId="2" borderId="0" xfId="1" applyFont="1" applyFill="1"/>
    <xf numFmtId="167" fontId="12" fillId="2" borderId="8" xfId="0" applyNumberFormat="1" applyFont="1" applyFill="1" applyBorder="1"/>
    <xf numFmtId="167" fontId="13" fillId="2" borderId="0" xfId="0" applyNumberFormat="1" applyFont="1" applyFill="1"/>
    <xf numFmtId="167" fontId="13" fillId="2" borderId="8" xfId="0" applyNumberFormat="1" applyFont="1" applyFill="1" applyBorder="1"/>
    <xf numFmtId="43" fontId="12" fillId="2" borderId="0" xfId="0" applyNumberFormat="1" applyFont="1" applyFill="1"/>
    <xf numFmtId="167" fontId="12" fillId="2" borderId="0" xfId="0" applyNumberFormat="1" applyFont="1" applyFill="1"/>
    <xf numFmtId="0" fontId="11" fillId="2" borderId="0" xfId="0" applyFont="1" applyFill="1" applyAlignment="1">
      <alignment horizontal="center"/>
    </xf>
    <xf numFmtId="166" fontId="12" fillId="2" borderId="6" xfId="1" applyNumberFormat="1" applyFont="1" applyFill="1" applyBorder="1"/>
    <xf numFmtId="167" fontId="0" fillId="0" borderId="0" xfId="0" applyNumberFormat="1"/>
    <xf numFmtId="166" fontId="13" fillId="2" borderId="6" xfId="1" applyNumberFormat="1" applyFont="1" applyFill="1" applyBorder="1"/>
    <xf numFmtId="0" fontId="0" fillId="0" borderId="0" xfId="0" applyFont="1"/>
    <xf numFmtId="49" fontId="8" fillId="0" borderId="0" xfId="0" applyNumberFormat="1" applyFont="1"/>
    <xf numFmtId="49" fontId="8" fillId="0" borderId="0" xfId="0" applyNumberFormat="1" applyFont="1" applyAlignment="1">
      <alignment horizontal="left" indent="2"/>
    </xf>
    <xf numFmtId="167" fontId="8" fillId="0" borderId="1" xfId="3" applyNumberFormat="1" applyFont="1" applyBorder="1"/>
    <xf numFmtId="0" fontId="8" fillId="0" borderId="0" xfId="0" applyNumberFormat="1" applyFont="1" applyAlignment="1">
      <alignment horizontal="left" indent="2"/>
    </xf>
    <xf numFmtId="0" fontId="13" fillId="0" borderId="0" xfId="0" applyFont="1" applyFill="1" applyAlignment="1">
      <alignment horizontal="left" vertical="center" wrapText="1" indent="3"/>
    </xf>
    <xf numFmtId="167" fontId="8" fillId="0" borderId="9" xfId="3" applyNumberFormat="1" applyFont="1" applyFill="1" applyBorder="1"/>
    <xf numFmtId="0" fontId="14" fillId="0" borderId="0" xfId="0" applyNumberFormat="1" applyFont="1"/>
    <xf numFmtId="164" fontId="0" fillId="0" borderId="0" xfId="0" applyNumberFormat="1" applyFont="1"/>
    <xf numFmtId="49" fontId="8" fillId="2" borderId="0" xfId="0" applyNumberFormat="1" applyFont="1" applyFill="1"/>
    <xf numFmtId="167" fontId="8" fillId="2" borderId="8" xfId="1" applyNumberFormat="1" applyFont="1" applyFill="1" applyBorder="1" applyAlignment="1">
      <alignment horizontal="center"/>
    </xf>
    <xf numFmtId="0" fontId="8" fillId="2" borderId="0" xfId="0" applyNumberFormat="1" applyFont="1" applyFill="1"/>
    <xf numFmtId="44" fontId="8" fillId="2" borderId="8" xfId="3" applyFont="1" applyFill="1" applyBorder="1"/>
    <xf numFmtId="166" fontId="8" fillId="2" borderId="8" xfId="1" applyNumberFormat="1" applyFont="1" applyFill="1" applyBorder="1"/>
    <xf numFmtId="167" fontId="8" fillId="2" borderId="0" xfId="3" applyNumberFormat="1" applyFont="1" applyFill="1"/>
    <xf numFmtId="43" fontId="0" fillId="0" borderId="0" xfId="1" applyFont="1"/>
    <xf numFmtId="44" fontId="0" fillId="0" borderId="0" xfId="3" applyFont="1"/>
    <xf numFmtId="14" fontId="0" fillId="0" borderId="0" xfId="0" applyNumberFormat="1"/>
    <xf numFmtId="167" fontId="6" fillId="2" borderId="0" xfId="0" applyNumberFormat="1" applyFont="1" applyFill="1" applyBorder="1"/>
    <xf numFmtId="0" fontId="10" fillId="2" borderId="0" xfId="0" applyFont="1" applyFill="1" applyAlignment="1">
      <alignment horizontal="left" vertical="center"/>
    </xf>
    <xf numFmtId="166" fontId="13" fillId="2" borderId="0" xfId="1" applyNumberFormat="1" applyFont="1" applyFill="1" applyAlignment="1">
      <alignment horizontal="left"/>
    </xf>
    <xf numFmtId="0" fontId="13" fillId="2" borderId="0" xfId="0" applyFont="1" applyFill="1" applyAlignment="1">
      <alignment wrapText="1"/>
    </xf>
    <xf numFmtId="166" fontId="13" fillId="2" borderId="0" xfId="1" applyNumberFormat="1" applyFont="1" applyFill="1" applyAlignment="1">
      <alignment wrapText="1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left" vertical="center"/>
    </xf>
    <xf numFmtId="166" fontId="13" fillId="2" borderId="0" xfId="1" applyNumberFormat="1" applyFont="1" applyFill="1" applyAlignment="1">
      <alignment horizontal="left" vertical="center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12" xfId="0" applyFont="1" applyFill="1" applyBorder="1" applyAlignment="1">
      <alignment horizontal="center"/>
    </xf>
    <xf numFmtId="0" fontId="13" fillId="2" borderId="12" xfId="0" applyFont="1" applyFill="1" applyBorder="1" applyAlignment="1">
      <alignment vertical="center" wrapText="1"/>
    </xf>
    <xf numFmtId="166" fontId="13" fillId="2" borderId="10" xfId="1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/>
    </xf>
    <xf numFmtId="0" fontId="13" fillId="2" borderId="10" xfId="0" applyFont="1" applyFill="1" applyBorder="1" applyAlignment="1">
      <alignment vertical="center" wrapText="1"/>
    </xf>
    <xf numFmtId="166" fontId="13" fillId="2" borderId="10" xfId="1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/>
    </xf>
    <xf numFmtId="43" fontId="13" fillId="2" borderId="0" xfId="1" applyFont="1" applyFill="1" applyAlignment="1">
      <alignment horizontal="left" wrapText="1"/>
    </xf>
    <xf numFmtId="0" fontId="13" fillId="2" borderId="0" xfId="0" applyFont="1" applyFill="1" applyAlignment="1">
      <alignment horizontal="left" wrapText="1"/>
    </xf>
    <xf numFmtId="166" fontId="13" fillId="2" borderId="0" xfId="1" applyNumberFormat="1" applyFont="1" applyFill="1" applyAlignment="1">
      <alignment horizontal="left" wrapText="1"/>
    </xf>
    <xf numFmtId="166" fontId="13" fillId="2" borderId="10" xfId="1" applyNumberFormat="1" applyFont="1" applyFill="1" applyBorder="1" applyAlignment="1">
      <alignment horizontal="left"/>
    </xf>
    <xf numFmtId="166" fontId="13" fillId="2" borderId="0" xfId="1" applyNumberFormat="1" applyFont="1" applyFill="1" applyAlignment="1">
      <alignment horizontal="right"/>
    </xf>
    <xf numFmtId="0" fontId="13" fillId="2" borderId="0" xfId="0" applyFont="1" applyFill="1" applyAlignment="1">
      <alignment horizontal="right" wrapText="1"/>
    </xf>
    <xf numFmtId="166" fontId="13" fillId="2" borderId="8" xfId="1" applyNumberFormat="1" applyFont="1" applyFill="1" applyBorder="1" applyAlignment="1">
      <alignment horizontal="left"/>
    </xf>
    <xf numFmtId="167" fontId="13" fillId="2" borderId="8" xfId="3" applyNumberFormat="1" applyFont="1" applyFill="1" applyBorder="1" applyAlignment="1">
      <alignment horizontal="left"/>
    </xf>
    <xf numFmtId="43" fontId="13" fillId="2" borderId="0" xfId="0" applyNumberFormat="1" applyFont="1" applyFill="1"/>
    <xf numFmtId="0" fontId="10" fillId="2" borderId="0" xfId="0" applyFont="1" applyFill="1" applyAlignment="1">
      <alignment horizontal="center"/>
    </xf>
    <xf numFmtId="44" fontId="13" fillId="2" borderId="0" xfId="0" applyNumberFormat="1" applyFont="1" applyFill="1"/>
    <xf numFmtId="166" fontId="13" fillId="2" borderId="0" xfId="1" applyNumberFormat="1" applyFont="1" applyFill="1" applyAlignment="1">
      <alignment horizontal="center"/>
    </xf>
    <xf numFmtId="166" fontId="8" fillId="0" borderId="8" xfId="1" applyNumberFormat="1" applyFont="1" applyFill="1" applyBorder="1"/>
    <xf numFmtId="166" fontId="6" fillId="0" borderId="0" xfId="1" applyNumberFormat="1" applyFont="1" applyFill="1"/>
    <xf numFmtId="0" fontId="6" fillId="0" borderId="0" xfId="0" applyFont="1" applyFill="1" applyBorder="1"/>
    <xf numFmtId="166" fontId="13" fillId="2" borderId="0" xfId="1" applyNumberFormat="1" applyFont="1" applyFill="1" applyAlignment="1">
      <alignment horizontal="center" vertical="center"/>
    </xf>
    <xf numFmtId="43" fontId="13" fillId="2" borderId="0" xfId="1" applyFont="1" applyFill="1" applyAlignment="1">
      <alignment horizontal="center" vertical="center" wrapText="1"/>
    </xf>
    <xf numFmtId="166" fontId="13" fillId="2" borderId="0" xfId="1" applyNumberFormat="1" applyFont="1" applyFill="1" applyAlignment="1">
      <alignment horizontal="center" vertical="center" wrapText="1"/>
    </xf>
    <xf numFmtId="167" fontId="13" fillId="2" borderId="0" xfId="3" applyNumberFormat="1" applyFont="1" applyFill="1" applyAlignment="1">
      <alignment horizontal="center" vertical="center"/>
    </xf>
    <xf numFmtId="167" fontId="13" fillId="2" borderId="0" xfId="3" applyNumberFormat="1" applyFont="1" applyFill="1" applyAlignment="1">
      <alignment wrapText="1"/>
    </xf>
    <xf numFmtId="167" fontId="13" fillId="2" borderId="0" xfId="3" applyNumberFormat="1" applyFont="1" applyFill="1" applyAlignment="1">
      <alignment horizontal="left"/>
    </xf>
    <xf numFmtId="0" fontId="13" fillId="2" borderId="0" xfId="0" applyFont="1" applyFill="1" applyAlignment="1">
      <alignment horizontal="center"/>
    </xf>
    <xf numFmtId="166" fontId="13" fillId="2" borderId="10" xfId="1" applyNumberFormat="1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 wrapText="1" indent="3"/>
    </xf>
    <xf numFmtId="0" fontId="11" fillId="2" borderId="0" xfId="0" applyFont="1" applyFill="1" applyAlignment="1">
      <alignment vertical="top" wrapText="1"/>
    </xf>
    <xf numFmtId="0" fontId="10" fillId="2" borderId="6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6" fontId="13" fillId="2" borderId="10" xfId="1" applyNumberFormat="1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 vertical="center" wrapText="1"/>
    </xf>
    <xf numFmtId="166" fontId="13" fillId="2" borderId="11" xfId="1" applyNumberFormat="1" applyFont="1" applyFill="1" applyBorder="1" applyAlignment="1">
      <alignment horizontal="center" vertical="center"/>
    </xf>
    <xf numFmtId="166" fontId="13" fillId="2" borderId="11" xfId="1" applyNumberFormat="1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5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39" sqref="F39"/>
    </sheetView>
  </sheetViews>
  <sheetFormatPr defaultColWidth="9" defaultRowHeight="12" outlineLevelRow="1" x14ac:dyDescent="0.2"/>
  <cols>
    <col min="1" max="1" width="50.28515625" style="21" customWidth="1"/>
    <col min="2" max="2" width="14.85546875" style="21" customWidth="1"/>
    <col min="3" max="3" width="1.5703125" style="21" customWidth="1"/>
    <col min="4" max="4" width="13.42578125" style="21" customWidth="1"/>
    <col min="5" max="5" width="3.42578125" style="21" customWidth="1"/>
    <col min="6" max="6" width="11.5703125" style="21" customWidth="1"/>
    <col min="7" max="7" width="2.7109375" style="21" customWidth="1"/>
    <col min="8" max="8" width="11" style="21" customWidth="1"/>
    <col min="9" max="16384" width="9" style="21"/>
  </cols>
  <sheetData>
    <row r="1" spans="1:8" ht="57.75" customHeight="1" x14ac:dyDescent="0.2">
      <c r="A1" s="20" t="s">
        <v>72</v>
      </c>
    </row>
    <row r="2" spans="1:8" ht="23.25" customHeight="1" x14ac:dyDescent="0.2">
      <c r="A2" s="20"/>
      <c r="B2" s="121" t="s">
        <v>127</v>
      </c>
      <c r="C2" s="121"/>
      <c r="D2" s="121"/>
      <c r="F2" s="121" t="s">
        <v>112</v>
      </c>
      <c r="G2" s="121"/>
      <c r="H2" s="121"/>
    </row>
    <row r="3" spans="1:8" x14ac:dyDescent="0.2">
      <c r="A3" s="22"/>
      <c r="B3" s="23" t="s">
        <v>125</v>
      </c>
      <c r="D3" s="23" t="s">
        <v>109</v>
      </c>
      <c r="F3" s="23" t="s">
        <v>125</v>
      </c>
      <c r="H3" s="23" t="s">
        <v>109</v>
      </c>
    </row>
    <row r="4" spans="1:8" x14ac:dyDescent="0.2">
      <c r="A4" s="70" t="s">
        <v>22</v>
      </c>
      <c r="B4" s="24">
        <v>4544</v>
      </c>
      <c r="C4" s="25"/>
      <c r="D4" s="24">
        <v>7047</v>
      </c>
      <c r="F4" s="24">
        <v>5326</v>
      </c>
      <c r="G4" s="25"/>
      <c r="H4" s="24">
        <v>27828</v>
      </c>
    </row>
    <row r="5" spans="1:8" ht="12.75" thickBot="1" x14ac:dyDescent="0.25">
      <c r="A5" s="70" t="s">
        <v>23</v>
      </c>
      <c r="B5" s="26">
        <v>3262</v>
      </c>
      <c r="C5" s="25"/>
      <c r="D5" s="26">
        <v>2800</v>
      </c>
      <c r="F5" s="26">
        <v>6522</v>
      </c>
      <c r="G5" s="25"/>
      <c r="H5" s="26">
        <v>9362</v>
      </c>
    </row>
    <row r="6" spans="1:8" x14ac:dyDescent="0.2">
      <c r="A6" s="70" t="s">
        <v>7</v>
      </c>
      <c r="B6" s="27">
        <f>B4-B5</f>
        <v>1282</v>
      </c>
      <c r="C6" s="25"/>
      <c r="D6" s="27">
        <f>D4-D5</f>
        <v>4247</v>
      </c>
      <c r="F6" s="27">
        <f>F4-F5</f>
        <v>-1196</v>
      </c>
      <c r="G6" s="25"/>
      <c r="H6" s="27">
        <f>H4-H5</f>
        <v>18466</v>
      </c>
    </row>
    <row r="7" spans="1:8" x14ac:dyDescent="0.2">
      <c r="A7" s="70"/>
      <c r="B7" s="27"/>
      <c r="C7" s="25"/>
      <c r="D7" s="27"/>
      <c r="F7" s="27"/>
      <c r="G7" s="25"/>
      <c r="H7" s="27"/>
    </row>
    <row r="8" spans="1:8" x14ac:dyDescent="0.2">
      <c r="A8" s="70" t="s">
        <v>8</v>
      </c>
      <c r="B8" s="27"/>
      <c r="C8" s="25"/>
      <c r="D8" s="27"/>
      <c r="F8" s="27"/>
      <c r="G8" s="25"/>
      <c r="H8" s="27"/>
    </row>
    <row r="9" spans="1:8" x14ac:dyDescent="0.2">
      <c r="A9" s="70" t="s">
        <v>30</v>
      </c>
      <c r="B9" s="27">
        <f>393+958+8125</f>
        <v>9476</v>
      </c>
      <c r="C9" s="25"/>
      <c r="D9" s="27">
        <f>634+1050+11250</f>
        <v>12934</v>
      </c>
      <c r="F9" s="27">
        <f>565+1253+16875+54</f>
        <v>18747</v>
      </c>
      <c r="G9" s="25"/>
      <c r="H9" s="27">
        <f>2077+3470+18750+358</f>
        <v>24655</v>
      </c>
    </row>
    <row r="10" spans="1:8" x14ac:dyDescent="0.2">
      <c r="A10" s="70" t="s">
        <v>29</v>
      </c>
      <c r="B10" s="27">
        <v>4500</v>
      </c>
      <c r="C10" s="25"/>
      <c r="D10" s="27">
        <v>4500</v>
      </c>
      <c r="F10" s="27">
        <v>9000</v>
      </c>
      <c r="G10" s="25"/>
      <c r="H10" s="27">
        <v>27328</v>
      </c>
    </row>
    <row r="11" spans="1:8" x14ac:dyDescent="0.2">
      <c r="A11" s="70" t="s">
        <v>49</v>
      </c>
      <c r="B11" s="27">
        <v>0</v>
      </c>
      <c r="C11" s="25"/>
      <c r="D11" s="27">
        <v>0</v>
      </c>
      <c r="F11" s="27">
        <v>0</v>
      </c>
      <c r="G11" s="25"/>
      <c r="H11" s="27">
        <v>0</v>
      </c>
    </row>
    <row r="12" spans="1:8" x14ac:dyDescent="0.2">
      <c r="A12" s="70" t="s">
        <v>47</v>
      </c>
      <c r="B12" s="28">
        <v>2787</v>
      </c>
      <c r="C12" s="25"/>
      <c r="D12" s="28">
        <f>1013+120000</f>
        <v>121013</v>
      </c>
      <c r="F12" s="28">
        <v>3560</v>
      </c>
      <c r="G12" s="25"/>
      <c r="H12" s="28">
        <f>3127+240000</f>
        <v>243127</v>
      </c>
    </row>
    <row r="13" spans="1:8" ht="12.75" thickBot="1" x14ac:dyDescent="0.25">
      <c r="A13" s="70" t="s">
        <v>28</v>
      </c>
      <c r="B13" s="27">
        <v>88533</v>
      </c>
      <c r="C13" s="25"/>
      <c r="D13" s="27">
        <v>90036</v>
      </c>
      <c r="F13" s="27">
        <v>176101</v>
      </c>
      <c r="G13" s="25"/>
      <c r="H13" s="27">
        <v>183073</v>
      </c>
    </row>
    <row r="14" spans="1:8" ht="12.75" thickBot="1" x14ac:dyDescent="0.25">
      <c r="A14" s="70" t="s">
        <v>51</v>
      </c>
      <c r="B14" s="29">
        <f>SUM(B9:B13)</f>
        <v>105296</v>
      </c>
      <c r="C14" s="25"/>
      <c r="D14" s="29">
        <f>SUM(D9:D13)</f>
        <v>228483</v>
      </c>
      <c r="F14" s="29">
        <f>SUM(F9:F13)</f>
        <v>207408</v>
      </c>
      <c r="G14" s="25"/>
      <c r="H14" s="29">
        <f>SUM(H9:H13)</f>
        <v>478183</v>
      </c>
    </row>
    <row r="15" spans="1:8" x14ac:dyDescent="0.2">
      <c r="A15" s="70" t="s">
        <v>52</v>
      </c>
      <c r="B15" s="27">
        <f>B6-B14</f>
        <v>-104014</v>
      </c>
      <c r="C15" s="25"/>
      <c r="D15" s="27">
        <f>D6-D14</f>
        <v>-224236</v>
      </c>
      <c r="F15" s="27">
        <f>F6-F14</f>
        <v>-208604</v>
      </c>
      <c r="G15" s="25"/>
      <c r="H15" s="27">
        <f>H6-H14</f>
        <v>-459717</v>
      </c>
    </row>
    <row r="16" spans="1:8" x14ac:dyDescent="0.2">
      <c r="A16" s="70" t="s">
        <v>24</v>
      </c>
      <c r="B16" s="27"/>
      <c r="C16" s="25"/>
      <c r="D16" s="27"/>
      <c r="F16" s="27"/>
      <c r="G16" s="25"/>
      <c r="H16" s="27"/>
    </row>
    <row r="17" spans="1:8" x14ac:dyDescent="0.2">
      <c r="A17" s="70" t="s">
        <v>85</v>
      </c>
      <c r="B17" s="27">
        <v>0</v>
      </c>
      <c r="C17" s="25"/>
      <c r="D17" s="27">
        <v>0</v>
      </c>
      <c r="F17" s="27">
        <v>0</v>
      </c>
      <c r="G17" s="25"/>
      <c r="H17" s="27">
        <v>0</v>
      </c>
    </row>
    <row r="18" spans="1:8" x14ac:dyDescent="0.2">
      <c r="A18" s="70" t="s">
        <v>79</v>
      </c>
      <c r="B18" s="27">
        <v>0</v>
      </c>
      <c r="C18" s="25"/>
      <c r="D18" s="27">
        <v>0</v>
      </c>
      <c r="F18" s="27">
        <v>0</v>
      </c>
      <c r="G18" s="25"/>
      <c r="H18" s="27">
        <v>0</v>
      </c>
    </row>
    <row r="19" spans="1:8" x14ac:dyDescent="0.2">
      <c r="A19" s="70" t="s">
        <v>110</v>
      </c>
      <c r="B19" s="27">
        <v>0</v>
      </c>
      <c r="C19" s="25"/>
      <c r="D19" s="27">
        <v>0</v>
      </c>
      <c r="F19" s="27">
        <v>0</v>
      </c>
      <c r="G19" s="25"/>
      <c r="H19" s="27">
        <v>-17233</v>
      </c>
    </row>
    <row r="20" spans="1:8" x14ac:dyDescent="0.2">
      <c r="A20" s="70" t="s">
        <v>26</v>
      </c>
      <c r="B20" s="27">
        <v>0</v>
      </c>
      <c r="C20" s="25"/>
      <c r="D20" s="27">
        <v>0</v>
      </c>
      <c r="F20" s="27">
        <v>0</v>
      </c>
      <c r="G20" s="25"/>
      <c r="H20" s="27">
        <v>0</v>
      </c>
    </row>
    <row r="21" spans="1:8" x14ac:dyDescent="0.2">
      <c r="A21" s="70" t="s">
        <v>27</v>
      </c>
      <c r="B21" s="27">
        <v>-7932</v>
      </c>
      <c r="C21" s="25"/>
      <c r="D21" s="27">
        <v>-7932</v>
      </c>
      <c r="F21" s="27">
        <v>-15863</v>
      </c>
      <c r="G21" s="25"/>
      <c r="H21" s="27">
        <v>-15863</v>
      </c>
    </row>
    <row r="22" spans="1:8" ht="12.75" thickBot="1" x14ac:dyDescent="0.25">
      <c r="A22" s="70" t="s">
        <v>48</v>
      </c>
      <c r="B22" s="27">
        <v>-442066</v>
      </c>
      <c r="C22" s="25"/>
      <c r="D22" s="27">
        <v>-18975</v>
      </c>
      <c r="F22" s="27">
        <v>-413612</v>
      </c>
      <c r="G22" s="25"/>
      <c r="H22" s="27">
        <v>46461</v>
      </c>
    </row>
    <row r="23" spans="1:8" ht="12.75" thickBot="1" x14ac:dyDescent="0.25">
      <c r="A23" s="70" t="s">
        <v>53</v>
      </c>
      <c r="B23" s="30">
        <f>SUM(B17:B22)</f>
        <v>-449998</v>
      </c>
      <c r="C23" s="25"/>
      <c r="D23" s="30">
        <f>SUM(D17:D22)</f>
        <v>-26907</v>
      </c>
      <c r="F23" s="30">
        <f>SUM(F17:F22)</f>
        <v>-429475</v>
      </c>
      <c r="G23" s="25"/>
      <c r="H23" s="30">
        <f>SUM(H17:H22)</f>
        <v>13365</v>
      </c>
    </row>
    <row r="24" spans="1:8" x14ac:dyDescent="0.2">
      <c r="A24" s="70"/>
      <c r="B24" s="30"/>
      <c r="C24" s="25"/>
      <c r="D24" s="30"/>
      <c r="F24" s="30"/>
      <c r="G24" s="25"/>
      <c r="H24" s="30"/>
    </row>
    <row r="25" spans="1:8" ht="12.75" thickBot="1" x14ac:dyDescent="0.25">
      <c r="A25" s="70" t="s">
        <v>63</v>
      </c>
      <c r="B25" s="71">
        <f>B23+B15</f>
        <v>-554012</v>
      </c>
      <c r="C25" s="31"/>
      <c r="D25" s="71">
        <f>D23+D15</f>
        <v>-251143</v>
      </c>
      <c r="F25" s="71">
        <f>F23+F15</f>
        <v>-638079</v>
      </c>
      <c r="G25" s="25"/>
      <c r="H25" s="71">
        <f>H23+H15</f>
        <v>-446352</v>
      </c>
    </row>
    <row r="26" spans="1:8" ht="12.75" thickTop="1" x14ac:dyDescent="0.2">
      <c r="A26" s="72"/>
      <c r="B26" s="72"/>
      <c r="C26" s="32"/>
    </row>
    <row r="27" spans="1:8" ht="12.75" thickBot="1" x14ac:dyDescent="0.25">
      <c r="A27" s="72" t="s">
        <v>62</v>
      </c>
      <c r="B27" s="73">
        <f>ROUND(B25/B29,2)</f>
        <v>-0.01</v>
      </c>
      <c r="C27" s="33"/>
      <c r="D27" s="73">
        <f>ROUND(D25/D29,2)</f>
        <v>0</v>
      </c>
      <c r="F27" s="73">
        <f>ROUND(F25/F29,2)</f>
        <v>-0.01</v>
      </c>
      <c r="G27" s="33"/>
      <c r="H27" s="73">
        <f>ROUND(H25/H29,2)</f>
        <v>-0.01</v>
      </c>
    </row>
    <row r="28" spans="1:8" ht="12.75" thickTop="1" x14ac:dyDescent="0.2">
      <c r="A28" s="72"/>
      <c r="B28" s="72"/>
      <c r="C28" s="32"/>
      <c r="F28" s="72"/>
      <c r="G28" s="32"/>
    </row>
    <row r="29" spans="1:8" ht="12.75" thickBot="1" x14ac:dyDescent="0.25">
      <c r="A29" s="72" t="s">
        <v>34</v>
      </c>
      <c r="B29" s="108">
        <v>53988755</v>
      </c>
      <c r="C29" s="109"/>
      <c r="D29" s="108">
        <v>53853338</v>
      </c>
      <c r="E29" s="110"/>
      <c r="F29" s="108">
        <v>53921421</v>
      </c>
      <c r="G29" s="34"/>
      <c r="H29" s="74">
        <v>53853338</v>
      </c>
    </row>
    <row r="30" spans="1:8" ht="12.75" thickTop="1" x14ac:dyDescent="0.2">
      <c r="A30" s="72"/>
      <c r="B30" s="72"/>
      <c r="C30" s="32"/>
    </row>
    <row r="31" spans="1:8" x14ac:dyDescent="0.2">
      <c r="A31" s="120" t="s">
        <v>75</v>
      </c>
      <c r="B31" s="120"/>
      <c r="C31" s="120"/>
      <c r="D31" s="120"/>
      <c r="E31" s="120"/>
      <c r="F31" s="120"/>
      <c r="G31" s="120"/>
      <c r="H31" s="120"/>
    </row>
    <row r="32" spans="1:8" x14ac:dyDescent="0.2">
      <c r="F32" s="79"/>
    </row>
    <row r="34" hidden="1" outlineLevel="1" x14ac:dyDescent="0.2"/>
    <row r="35" collapsed="1" x14ac:dyDescent="0.2"/>
  </sheetData>
  <mergeCells count="3">
    <mergeCell ref="B2:D2"/>
    <mergeCell ref="F2:H2"/>
    <mergeCell ref="A31:H31"/>
  </mergeCells>
  <pageMargins left="0.7" right="0.7" top="0.75" bottom="0.75" header="0.3" footer="0.3"/>
  <pageSetup scale="3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0"/>
  <sheetViews>
    <sheetView showGridLines="0" zoomScale="90" zoomScaleNormal="90" workbookViewId="0">
      <pane ySplit="4" topLeftCell="A5" activePane="bottomLeft" state="frozen"/>
      <selection pane="bottomLeft" activeCell="L41" sqref="L41"/>
    </sheetView>
  </sheetViews>
  <sheetFormatPr defaultRowHeight="15" x14ac:dyDescent="0.25"/>
  <cols>
    <col min="1" max="1" width="3.5703125" customWidth="1"/>
    <col min="2" max="2" width="35.5703125" customWidth="1"/>
    <col min="5" max="5" width="1.5703125" customWidth="1"/>
    <col min="7" max="7" width="13.5703125" bestFit="1" customWidth="1"/>
    <col min="9" max="9" width="18.140625" bestFit="1" customWidth="1"/>
    <col min="10" max="10" width="10.5703125" bestFit="1" customWidth="1"/>
    <col min="11" max="11" width="12.28515625" bestFit="1" customWidth="1"/>
    <col min="12" max="12" width="11.140625" bestFit="1" customWidth="1"/>
    <col min="13" max="13" width="22.140625" bestFit="1" customWidth="1"/>
    <col min="14" max="14" width="12.140625" bestFit="1" customWidth="1"/>
    <col min="15" max="15" width="12" bestFit="1" customWidth="1"/>
    <col min="20" max="20" width="9.7109375" bestFit="1" customWidth="1"/>
  </cols>
  <sheetData>
    <row r="1" spans="1:20" s="4" customFormat="1" ht="24.95" customHeight="1" x14ac:dyDescent="0.25">
      <c r="B1" s="122" t="s">
        <v>71</v>
      </c>
      <c r="C1" s="122"/>
      <c r="D1" s="122"/>
      <c r="E1" s="122"/>
      <c r="K1" s="18"/>
      <c r="L1" s="18"/>
      <c r="M1" s="18"/>
    </row>
    <row r="2" spans="1:20" ht="24.95" customHeight="1" x14ac:dyDescent="0.25">
      <c r="B2" s="122"/>
      <c r="C2" s="122"/>
      <c r="D2" s="122"/>
      <c r="E2" s="122"/>
    </row>
    <row r="3" spans="1:20" x14ac:dyDescent="0.25">
      <c r="B3" s="122"/>
      <c r="C3" s="122"/>
      <c r="D3" s="122"/>
      <c r="E3" s="122"/>
    </row>
    <row r="4" spans="1:20" ht="15.75" thickBot="1" x14ac:dyDescent="0.3">
      <c r="B4" s="2"/>
      <c r="C4" s="2"/>
      <c r="D4" s="2"/>
      <c r="E4" s="2"/>
      <c r="F4" s="2"/>
      <c r="G4" s="1" t="s">
        <v>128</v>
      </c>
      <c r="I4" s="1" t="s">
        <v>123</v>
      </c>
    </row>
    <row r="5" spans="1:20" ht="15.75" thickTop="1" x14ac:dyDescent="0.25">
      <c r="A5" s="61"/>
      <c r="B5" s="62" t="s">
        <v>6</v>
      </c>
      <c r="C5" s="62"/>
      <c r="D5" s="62"/>
      <c r="E5" s="62"/>
      <c r="F5" s="62"/>
      <c r="G5" s="7"/>
      <c r="H5" s="6"/>
      <c r="I5" s="7"/>
    </row>
    <row r="6" spans="1:20" x14ac:dyDescent="0.25">
      <c r="A6" s="61"/>
      <c r="B6" s="62" t="s">
        <v>5</v>
      </c>
      <c r="C6" s="62"/>
      <c r="D6" s="62"/>
      <c r="E6" s="62"/>
      <c r="F6" s="62"/>
      <c r="G6" s="7"/>
      <c r="H6" s="6"/>
      <c r="I6" s="7"/>
    </row>
    <row r="7" spans="1:20" x14ac:dyDescent="0.25">
      <c r="A7" s="61"/>
      <c r="B7" s="63" t="s">
        <v>56</v>
      </c>
      <c r="C7" s="62"/>
      <c r="D7" s="62"/>
      <c r="E7" s="62"/>
      <c r="F7" s="62"/>
      <c r="G7" s="15">
        <v>2142</v>
      </c>
      <c r="H7" s="8"/>
      <c r="I7" s="15">
        <v>2022</v>
      </c>
    </row>
    <row r="8" spans="1:20" s="18" customFormat="1" x14ac:dyDescent="0.25">
      <c r="A8" s="61"/>
      <c r="B8" s="63" t="s">
        <v>64</v>
      </c>
      <c r="C8" s="62"/>
      <c r="D8" s="62"/>
      <c r="E8" s="62"/>
      <c r="F8" s="62"/>
      <c r="G8" s="16">
        <v>24375</v>
      </c>
      <c r="H8" s="8"/>
      <c r="I8" s="16">
        <v>8750</v>
      </c>
    </row>
    <row r="9" spans="1:20" hidden="1" x14ac:dyDescent="0.25">
      <c r="A9" s="61"/>
      <c r="B9" s="63" t="s">
        <v>42</v>
      </c>
      <c r="C9" s="62"/>
      <c r="D9" s="6"/>
      <c r="E9" s="6"/>
      <c r="F9" s="6"/>
      <c r="G9" s="16">
        <v>0</v>
      </c>
      <c r="H9" s="8"/>
      <c r="I9" s="16">
        <v>0</v>
      </c>
    </row>
    <row r="10" spans="1:20" x14ac:dyDescent="0.25">
      <c r="A10" s="61"/>
      <c r="B10" s="62" t="s">
        <v>4</v>
      </c>
      <c r="C10" s="6"/>
      <c r="D10" s="62"/>
      <c r="E10" s="62"/>
      <c r="F10" s="62"/>
      <c r="G10" s="9">
        <f>SUM(G7:G9)</f>
        <v>26517</v>
      </c>
      <c r="H10" s="8"/>
      <c r="I10" s="9">
        <f>SUM(I7:I9)</f>
        <v>10772</v>
      </c>
    </row>
    <row r="11" spans="1:20" x14ac:dyDescent="0.25">
      <c r="A11" s="61"/>
      <c r="B11" s="62"/>
      <c r="C11" s="6"/>
      <c r="D11" s="62"/>
      <c r="E11" s="62"/>
      <c r="F11" s="62"/>
      <c r="G11" s="9"/>
      <c r="H11" s="8"/>
      <c r="I11" s="9"/>
      <c r="M11" s="76"/>
    </row>
    <row r="12" spans="1:20" s="18" customFormat="1" x14ac:dyDescent="0.25">
      <c r="A12" s="61"/>
      <c r="B12" s="62" t="s">
        <v>86</v>
      </c>
      <c r="C12" s="6"/>
      <c r="D12" s="62"/>
      <c r="E12" s="62"/>
      <c r="F12" s="62"/>
      <c r="G12" s="9">
        <v>0</v>
      </c>
      <c r="H12" s="8"/>
      <c r="I12" s="9"/>
      <c r="M12" s="76"/>
    </row>
    <row r="13" spans="1:20" x14ac:dyDescent="0.25">
      <c r="A13" s="61"/>
      <c r="B13" s="63" t="s">
        <v>69</v>
      </c>
      <c r="C13" s="62"/>
      <c r="D13" s="6"/>
      <c r="E13" s="62"/>
      <c r="F13" s="62"/>
      <c r="G13" s="12">
        <f>1620+5335</f>
        <v>6955</v>
      </c>
      <c r="H13" s="8"/>
      <c r="I13" s="10">
        <v>5180</v>
      </c>
      <c r="J13" s="18"/>
      <c r="M13" s="76" t="s">
        <v>81</v>
      </c>
    </row>
    <row r="14" spans="1:20" ht="15.75" thickBot="1" x14ac:dyDescent="0.3">
      <c r="A14" s="61"/>
      <c r="B14" s="63" t="s">
        <v>38</v>
      </c>
      <c r="C14" s="62"/>
      <c r="D14" s="6"/>
      <c r="E14" s="6"/>
      <c r="F14" s="6"/>
      <c r="G14" s="12">
        <v>0</v>
      </c>
      <c r="H14" s="8"/>
      <c r="I14" s="10">
        <v>0</v>
      </c>
      <c r="M14" s="76" t="s">
        <v>82</v>
      </c>
      <c r="N14" s="77">
        <f>5925*2</f>
        <v>11850</v>
      </c>
      <c r="T14" s="78"/>
    </row>
    <row r="15" spans="1:20" ht="15.75" thickBot="1" x14ac:dyDescent="0.3">
      <c r="A15" s="61"/>
      <c r="B15" s="62" t="s">
        <v>3</v>
      </c>
      <c r="C15" s="62"/>
      <c r="D15" s="62"/>
      <c r="E15" s="62"/>
      <c r="F15" s="62"/>
      <c r="G15" s="64">
        <f>G10+G13+G14+G12</f>
        <v>33472</v>
      </c>
      <c r="H15" s="8"/>
      <c r="I15" s="64">
        <f>I10+I13+I14</f>
        <v>15952</v>
      </c>
      <c r="J15" s="59"/>
      <c r="K15" s="59"/>
      <c r="M15" s="76" t="s">
        <v>83</v>
      </c>
      <c r="N15" s="77">
        <f>495.81+2566.69</f>
        <v>3062.5</v>
      </c>
      <c r="T15" s="78"/>
    </row>
    <row r="16" spans="1:20" ht="15.75" thickTop="1" x14ac:dyDescent="0.25">
      <c r="A16" s="61"/>
      <c r="B16" s="62" t="s">
        <v>58</v>
      </c>
      <c r="C16" s="62"/>
      <c r="D16" s="62"/>
      <c r="E16" s="62"/>
      <c r="F16" s="62"/>
      <c r="G16" s="9"/>
      <c r="H16" s="8"/>
      <c r="I16" s="9"/>
      <c r="L16" s="3"/>
      <c r="M16" s="76" t="s">
        <v>84</v>
      </c>
      <c r="N16" s="77">
        <v>5197</v>
      </c>
    </row>
    <row r="17" spans="1:18" x14ac:dyDescent="0.25">
      <c r="A17" s="61"/>
      <c r="B17" s="62" t="s">
        <v>2</v>
      </c>
      <c r="C17" s="62"/>
      <c r="D17" s="6"/>
      <c r="E17" s="62"/>
      <c r="F17" s="62"/>
      <c r="G17" s="9"/>
      <c r="H17" s="8"/>
      <c r="I17" s="9"/>
      <c r="M17" s="76"/>
      <c r="N17" s="77"/>
      <c r="R17">
        <f>365166-17233</f>
        <v>347933</v>
      </c>
    </row>
    <row r="18" spans="1:18" x14ac:dyDescent="0.25">
      <c r="A18" s="61"/>
      <c r="B18" s="63" t="s">
        <v>45</v>
      </c>
      <c r="C18" s="62"/>
      <c r="D18" s="62"/>
      <c r="E18" s="62"/>
      <c r="F18" s="6"/>
      <c r="G18" s="75">
        <v>149124</v>
      </c>
      <c r="H18" s="8"/>
      <c r="I18" s="15">
        <v>133261</v>
      </c>
      <c r="M18" s="76"/>
      <c r="N18" s="77"/>
    </row>
    <row r="19" spans="1:18" x14ac:dyDescent="0.25">
      <c r="A19" s="61"/>
      <c r="B19" s="63" t="s">
        <v>36</v>
      </c>
      <c r="C19" s="62"/>
      <c r="D19" s="62"/>
      <c r="E19" s="62"/>
      <c r="F19" s="6"/>
      <c r="G19" s="11">
        <v>1190730</v>
      </c>
      <c r="H19" s="8"/>
      <c r="I19" s="9">
        <v>777118</v>
      </c>
      <c r="M19" s="76"/>
      <c r="N19" s="77"/>
    </row>
    <row r="20" spans="1:18" x14ac:dyDescent="0.25">
      <c r="A20" s="61"/>
      <c r="B20" s="63" t="s">
        <v>37</v>
      </c>
      <c r="C20" s="62"/>
      <c r="D20" s="62"/>
      <c r="E20" s="6"/>
      <c r="F20" s="62"/>
      <c r="G20" s="12">
        <v>13440</v>
      </c>
      <c r="H20" s="8"/>
      <c r="I20" s="12">
        <v>13440</v>
      </c>
      <c r="N20" s="77"/>
    </row>
    <row r="21" spans="1:18" x14ac:dyDescent="0.25">
      <c r="A21" s="61"/>
      <c r="B21" s="63" t="s">
        <v>44</v>
      </c>
      <c r="C21" s="62"/>
      <c r="D21" s="62"/>
      <c r="E21" s="62"/>
      <c r="F21" s="6"/>
      <c r="G21" s="11">
        <v>100260</v>
      </c>
      <c r="H21" s="8"/>
      <c r="I21" s="9">
        <v>100260</v>
      </c>
    </row>
    <row r="22" spans="1:18" x14ac:dyDescent="0.25">
      <c r="A22" s="61"/>
      <c r="B22" s="65" t="s">
        <v>70</v>
      </c>
      <c r="C22" s="62"/>
      <c r="D22" s="62"/>
      <c r="E22" s="62"/>
      <c r="F22" s="6"/>
      <c r="G22" s="17">
        <v>1964419</v>
      </c>
      <c r="H22" s="8"/>
      <c r="I22" s="16">
        <v>1738295</v>
      </c>
    </row>
    <row r="23" spans="1:18" x14ac:dyDescent="0.25">
      <c r="A23" s="61"/>
      <c r="B23" s="62" t="s">
        <v>1</v>
      </c>
      <c r="C23" s="62"/>
      <c r="D23" s="6"/>
      <c r="E23" s="62"/>
      <c r="F23" s="62"/>
      <c r="G23" s="9">
        <f>SUM(G18:G22)</f>
        <v>3417973</v>
      </c>
      <c r="H23" s="8"/>
      <c r="I23" s="9">
        <f>SUM(I18:I22)</f>
        <v>2762374</v>
      </c>
      <c r="J23" s="3"/>
    </row>
    <row r="24" spans="1:18" s="18" customFormat="1" x14ac:dyDescent="0.25">
      <c r="A24" s="61"/>
      <c r="B24" s="62"/>
      <c r="C24" s="62"/>
      <c r="D24" s="6"/>
      <c r="E24" s="62"/>
      <c r="F24" s="62"/>
      <c r="G24" s="11"/>
      <c r="H24" s="8"/>
      <c r="I24" s="9"/>
    </row>
    <row r="25" spans="1:18" s="18" customFormat="1" hidden="1" x14ac:dyDescent="0.25">
      <c r="A25" s="61"/>
      <c r="B25" s="63" t="s">
        <v>43</v>
      </c>
      <c r="C25" s="62"/>
      <c r="D25" s="6"/>
      <c r="E25" s="62"/>
      <c r="F25" s="62"/>
      <c r="G25" s="11">
        <v>0</v>
      </c>
      <c r="H25" s="8"/>
      <c r="I25" s="9">
        <v>0</v>
      </c>
    </row>
    <row r="26" spans="1:18" s="18" customFormat="1" hidden="1" x14ac:dyDescent="0.25">
      <c r="A26" s="61"/>
      <c r="B26" s="63" t="s">
        <v>37</v>
      </c>
      <c r="C26" s="62"/>
      <c r="D26" s="6"/>
      <c r="E26" s="62"/>
      <c r="F26" s="62"/>
      <c r="G26" s="11">
        <v>0</v>
      </c>
      <c r="H26" s="8"/>
      <c r="I26" s="9">
        <v>0</v>
      </c>
    </row>
    <row r="27" spans="1:18" s="18" customFormat="1" hidden="1" x14ac:dyDescent="0.25">
      <c r="A27" s="61"/>
      <c r="B27" s="63"/>
      <c r="C27" s="62"/>
      <c r="D27" s="6"/>
      <c r="E27" s="62"/>
      <c r="F27" s="62"/>
      <c r="G27" s="14">
        <f>SUM(G25:G26)</f>
        <v>0</v>
      </c>
      <c r="H27" s="8"/>
      <c r="I27" s="14">
        <f>SUM(I25:I26)</f>
        <v>0</v>
      </c>
    </row>
    <row r="28" spans="1:18" s="18" customFormat="1" hidden="1" x14ac:dyDescent="0.25">
      <c r="A28" s="61"/>
      <c r="B28" s="63"/>
      <c r="C28" s="62"/>
      <c r="D28" s="6"/>
      <c r="E28" s="62"/>
      <c r="F28" s="62"/>
      <c r="G28" s="10"/>
      <c r="H28" s="8"/>
      <c r="I28" s="10"/>
    </row>
    <row r="29" spans="1:18" ht="15.75" thickBot="1" x14ac:dyDescent="0.3">
      <c r="A29" s="61"/>
      <c r="B29" s="62" t="s">
        <v>0</v>
      </c>
      <c r="C29" s="6"/>
      <c r="D29" s="62"/>
      <c r="E29" s="62"/>
      <c r="F29" s="62"/>
      <c r="G29" s="19">
        <f>G27+G23</f>
        <v>3417973</v>
      </c>
      <c r="H29" s="8"/>
      <c r="I29" s="19">
        <f>I27+I23</f>
        <v>2762374</v>
      </c>
      <c r="K29" s="3"/>
    </row>
    <row r="30" spans="1:18" x14ac:dyDescent="0.25">
      <c r="A30" s="61"/>
      <c r="B30" s="62"/>
      <c r="C30" s="6"/>
      <c r="D30" s="62"/>
      <c r="E30" s="62"/>
      <c r="F30" s="62"/>
      <c r="G30" s="10"/>
      <c r="H30" s="8"/>
      <c r="I30" s="10"/>
    </row>
    <row r="31" spans="1:18" x14ac:dyDescent="0.25">
      <c r="A31" s="61"/>
      <c r="B31" s="62" t="s">
        <v>59</v>
      </c>
      <c r="C31" s="6"/>
      <c r="D31" s="62"/>
      <c r="E31" s="62"/>
      <c r="F31" s="62"/>
      <c r="G31" s="9"/>
      <c r="H31" s="8"/>
      <c r="I31" s="9"/>
    </row>
    <row r="32" spans="1:18" x14ac:dyDescent="0.25">
      <c r="A32" s="61"/>
      <c r="B32" s="63" t="s">
        <v>31</v>
      </c>
      <c r="C32" s="62"/>
      <c r="D32" s="6"/>
      <c r="E32" s="62"/>
      <c r="F32" s="62"/>
      <c r="G32" s="9"/>
      <c r="H32" s="8"/>
      <c r="I32" s="9"/>
      <c r="N32" s="3"/>
      <c r="O32" s="3"/>
    </row>
    <row r="33" spans="1:12" ht="36" customHeight="1" x14ac:dyDescent="0.25">
      <c r="A33" s="61"/>
      <c r="B33" s="124" t="s">
        <v>46</v>
      </c>
      <c r="C33" s="124"/>
      <c r="D33" s="124"/>
      <c r="E33" s="13"/>
      <c r="F33" s="62"/>
      <c r="G33" s="11">
        <v>8</v>
      </c>
      <c r="H33" s="8"/>
      <c r="I33" s="9">
        <v>8</v>
      </c>
    </row>
    <row r="34" spans="1:12" x14ac:dyDescent="0.25">
      <c r="A34" s="61"/>
      <c r="B34" s="63" t="s">
        <v>32</v>
      </c>
      <c r="C34" s="62"/>
      <c r="D34" s="6"/>
      <c r="E34" s="62"/>
      <c r="F34" s="62"/>
      <c r="G34" s="11"/>
      <c r="H34" s="8"/>
      <c r="I34" s="9"/>
    </row>
    <row r="35" spans="1:12" ht="48" customHeight="1" x14ac:dyDescent="0.25">
      <c r="A35" s="61"/>
      <c r="B35" s="124" t="s">
        <v>113</v>
      </c>
      <c r="C35" s="124"/>
      <c r="D35" s="124"/>
      <c r="E35" s="13"/>
      <c r="F35" s="62"/>
      <c r="G35" s="11">
        <v>69</v>
      </c>
      <c r="H35" s="8"/>
      <c r="I35" s="9">
        <v>69</v>
      </c>
    </row>
    <row r="36" spans="1:12" x14ac:dyDescent="0.25">
      <c r="A36" s="61"/>
      <c r="B36" s="63" t="s">
        <v>33</v>
      </c>
      <c r="C36" s="62"/>
      <c r="D36" s="6"/>
      <c r="E36" s="62"/>
      <c r="F36" s="62"/>
      <c r="G36" s="11"/>
      <c r="H36" s="8"/>
      <c r="I36" s="9"/>
    </row>
    <row r="37" spans="1:12" ht="44.25" customHeight="1" x14ac:dyDescent="0.25">
      <c r="A37" s="61"/>
      <c r="B37" s="124" t="s">
        <v>114</v>
      </c>
      <c r="C37" s="124"/>
      <c r="D37" s="124"/>
      <c r="E37" s="13"/>
      <c r="F37" s="62"/>
      <c r="G37" s="11">
        <v>1</v>
      </c>
      <c r="H37" s="8"/>
      <c r="I37" s="9">
        <v>1</v>
      </c>
    </row>
    <row r="38" spans="1:12" s="18" customFormat="1" x14ac:dyDescent="0.25">
      <c r="A38" s="61"/>
      <c r="B38" s="63" t="s">
        <v>50</v>
      </c>
      <c r="C38" s="66"/>
      <c r="D38" s="66"/>
      <c r="E38" s="13"/>
      <c r="F38" s="62"/>
      <c r="G38" s="11"/>
      <c r="H38" s="8"/>
      <c r="I38" s="9"/>
    </row>
    <row r="39" spans="1:12" s="18" customFormat="1" ht="44.25" customHeight="1" x14ac:dyDescent="0.25">
      <c r="A39" s="61"/>
      <c r="B39" s="124" t="s">
        <v>115</v>
      </c>
      <c r="C39" s="124"/>
      <c r="D39" s="124"/>
      <c r="E39" s="13"/>
      <c r="F39" s="62"/>
      <c r="G39" s="11">
        <v>0</v>
      </c>
      <c r="H39" s="8"/>
      <c r="I39" s="9">
        <v>0</v>
      </c>
    </row>
    <row r="40" spans="1:12" ht="17.25" customHeight="1" x14ac:dyDescent="0.25">
      <c r="A40" s="61"/>
      <c r="B40" s="63" t="s">
        <v>12</v>
      </c>
      <c r="C40" s="62"/>
      <c r="D40" s="6"/>
      <c r="E40" s="62"/>
      <c r="F40" s="62"/>
      <c r="G40" s="11"/>
      <c r="H40" s="8"/>
      <c r="I40" s="9"/>
    </row>
    <row r="41" spans="1:12" ht="48" customHeight="1" x14ac:dyDescent="0.25">
      <c r="A41" s="61"/>
      <c r="B41" s="124" t="s">
        <v>116</v>
      </c>
      <c r="C41" s="124"/>
      <c r="D41" s="124"/>
      <c r="E41" s="13"/>
      <c r="F41" s="62"/>
      <c r="G41" s="11">
        <v>53988</v>
      </c>
      <c r="H41" s="8"/>
      <c r="I41" s="9">
        <v>53988</v>
      </c>
      <c r="L41" s="11"/>
    </row>
    <row r="42" spans="1:12" x14ac:dyDescent="0.25">
      <c r="A42" s="61"/>
      <c r="B42" s="62" t="s">
        <v>14</v>
      </c>
      <c r="C42" s="62"/>
      <c r="D42" s="6"/>
      <c r="E42" s="62"/>
      <c r="F42" s="62"/>
      <c r="G42" s="11">
        <f>4169574+41421</f>
        <v>4210995</v>
      </c>
      <c r="H42" s="8"/>
      <c r="I42" s="9">
        <v>4210995</v>
      </c>
      <c r="L42" s="11"/>
    </row>
    <row r="43" spans="1:12" ht="15.75" thickBot="1" x14ac:dyDescent="0.3">
      <c r="A43" s="61"/>
      <c r="B43" s="62" t="s">
        <v>13</v>
      </c>
      <c r="C43" s="62"/>
      <c r="D43" s="6"/>
      <c r="E43" s="62"/>
      <c r="F43" s="62"/>
      <c r="G43" s="12">
        <f>-7011483-638079</f>
        <v>-7649562</v>
      </c>
      <c r="H43" s="8"/>
      <c r="I43" s="12">
        <v>-7011483</v>
      </c>
      <c r="J43" s="3"/>
      <c r="L43" s="3">
        <f>G43-I43-'Income Statement'!F25</f>
        <v>0</v>
      </c>
    </row>
    <row r="44" spans="1:12" x14ac:dyDescent="0.25">
      <c r="A44" s="61"/>
      <c r="B44" s="62" t="s">
        <v>60</v>
      </c>
      <c r="C44" s="6"/>
      <c r="D44" s="62"/>
      <c r="E44" s="62"/>
      <c r="F44" s="62"/>
      <c r="G44" s="14">
        <f>SUM(G33:G43)</f>
        <v>-3384501</v>
      </c>
      <c r="H44" s="8"/>
      <c r="I44" s="14">
        <f>SUM(I33:I43)</f>
        <v>-2746422</v>
      </c>
    </row>
    <row r="45" spans="1:12" ht="15.75" thickBot="1" x14ac:dyDescent="0.3">
      <c r="A45" s="61"/>
      <c r="B45" s="62" t="s">
        <v>61</v>
      </c>
      <c r="C45" s="62"/>
      <c r="D45" s="62"/>
      <c r="E45" s="62"/>
      <c r="F45" s="62"/>
      <c r="G45" s="67">
        <f>G29+G44</f>
        <v>33472</v>
      </c>
      <c r="H45" s="8"/>
      <c r="I45" s="67">
        <f>I29+I44</f>
        <v>15952</v>
      </c>
      <c r="J45" s="59"/>
    </row>
    <row r="46" spans="1:12" ht="15.75" thickTop="1" x14ac:dyDescent="0.25">
      <c r="A46" s="61"/>
      <c r="B46" s="68"/>
      <c r="C46" s="68"/>
      <c r="D46" s="68"/>
      <c r="E46" s="68"/>
      <c r="F46" s="68"/>
      <c r="H46" s="61"/>
      <c r="I46" s="69"/>
    </row>
    <row r="47" spans="1:12" s="5" customFormat="1" ht="21" customHeight="1" x14ac:dyDescent="0.2">
      <c r="B47" s="123" t="s">
        <v>75</v>
      </c>
      <c r="C47" s="123"/>
      <c r="D47" s="123"/>
      <c r="E47" s="123"/>
      <c r="F47" s="123"/>
      <c r="G47" s="123"/>
      <c r="H47" s="123"/>
      <c r="I47" s="123"/>
    </row>
    <row r="50" spans="7:9" x14ac:dyDescent="0.25">
      <c r="G50" s="76">
        <f>G45-G15</f>
        <v>0</v>
      </c>
      <c r="I50" s="76">
        <f>I45-I15</f>
        <v>0</v>
      </c>
    </row>
  </sheetData>
  <mergeCells count="7">
    <mergeCell ref="B1:E3"/>
    <mergeCell ref="B47:I47"/>
    <mergeCell ref="B33:D33"/>
    <mergeCell ref="B35:D35"/>
    <mergeCell ref="B37:D37"/>
    <mergeCell ref="B41:D41"/>
    <mergeCell ref="B39:D39"/>
  </mergeCells>
  <pageMargins left="0.7" right="0.7" top="0.75" bottom="0.75" header="0.3" footer="0.3"/>
  <pageSetup scale="2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571EC-0657-435F-AAF9-879296C8B269}">
  <dimension ref="A1:M57"/>
  <sheetViews>
    <sheetView zoomScaleNormal="100" workbookViewId="0">
      <selection activeCell="O14" sqref="O14"/>
    </sheetView>
  </sheetViews>
  <sheetFormatPr defaultRowHeight="12" x14ac:dyDescent="0.2"/>
  <cols>
    <col min="1" max="3" width="9.140625" style="36"/>
    <col min="4" max="4" width="28.42578125" style="36" customWidth="1"/>
    <col min="5" max="5" width="13.42578125" style="35" bestFit="1" customWidth="1"/>
    <col min="6" max="6" width="1.5703125" style="36" customWidth="1"/>
    <col min="7" max="7" width="13.42578125" style="36" bestFit="1" customWidth="1"/>
    <col min="8" max="8" width="10.5703125" style="36" bestFit="1" customWidth="1"/>
    <col min="9" max="9" width="10.140625" style="36" bestFit="1" customWidth="1"/>
    <col min="10" max="10" width="9.5703125" style="36" bestFit="1" customWidth="1"/>
    <col min="11" max="12" width="9.140625" style="36"/>
    <col min="13" max="13" width="10.140625" style="36" bestFit="1" customWidth="1"/>
    <col min="14" max="16384" width="9.140625" style="36"/>
  </cols>
  <sheetData>
    <row r="1" spans="1:7" ht="20.100000000000001" customHeight="1" x14ac:dyDescent="0.2">
      <c r="A1" s="125" t="s">
        <v>73</v>
      </c>
      <c r="B1" s="125"/>
      <c r="C1" s="125"/>
      <c r="D1" s="125"/>
    </row>
    <row r="2" spans="1:7" x14ac:dyDescent="0.2">
      <c r="A2" s="125"/>
      <c r="B2" s="125"/>
      <c r="C2" s="125"/>
      <c r="D2" s="125"/>
    </row>
    <row r="3" spans="1:7" x14ac:dyDescent="0.2">
      <c r="A3" s="125"/>
      <c r="B3" s="125"/>
      <c r="C3" s="125"/>
      <c r="D3" s="125"/>
    </row>
    <row r="4" spans="1:7" ht="12.75" customHeight="1" x14ac:dyDescent="0.2">
      <c r="A4" s="125"/>
      <c r="B4" s="125"/>
      <c r="C4" s="125"/>
      <c r="D4" s="125"/>
    </row>
    <row r="5" spans="1:7" ht="30" customHeight="1" x14ac:dyDescent="0.2">
      <c r="E5" s="126" t="s">
        <v>129</v>
      </c>
      <c r="F5" s="127"/>
      <c r="G5" s="127"/>
    </row>
    <row r="6" spans="1:7" ht="13.5" customHeight="1" x14ac:dyDescent="0.2">
      <c r="E6" s="37">
        <v>2020</v>
      </c>
      <c r="F6" s="105"/>
      <c r="G6" s="38">
        <v>2019</v>
      </c>
    </row>
    <row r="7" spans="1:7" x14ac:dyDescent="0.2">
      <c r="A7" s="39" t="s">
        <v>9</v>
      </c>
      <c r="E7" s="40"/>
      <c r="G7" s="41"/>
    </row>
    <row r="8" spans="1:7" x14ac:dyDescent="0.2">
      <c r="E8" s="40"/>
      <c r="G8" s="41"/>
    </row>
    <row r="9" spans="1:7" x14ac:dyDescent="0.2">
      <c r="A9" s="36" t="s">
        <v>63</v>
      </c>
      <c r="E9" s="42">
        <f>'Income Statement'!F25</f>
        <v>-638079</v>
      </c>
      <c r="F9" s="43"/>
      <c r="G9" s="42">
        <f>'Income Statement'!H25</f>
        <v>-446352</v>
      </c>
    </row>
    <row r="10" spans="1:7" x14ac:dyDescent="0.2">
      <c r="E10" s="40"/>
      <c r="G10" s="41"/>
    </row>
    <row r="11" spans="1:7" x14ac:dyDescent="0.2">
      <c r="A11" s="36" t="s">
        <v>55</v>
      </c>
      <c r="E11" s="40"/>
      <c r="G11" s="41"/>
    </row>
    <row r="12" spans="1:7" x14ac:dyDescent="0.2">
      <c r="A12" s="36" t="s">
        <v>15</v>
      </c>
      <c r="E12" s="40"/>
      <c r="G12" s="41"/>
    </row>
    <row r="13" spans="1:7" x14ac:dyDescent="0.2">
      <c r="A13" s="36" t="s">
        <v>54</v>
      </c>
      <c r="E13" s="40">
        <f>'Income Statement'!F12</f>
        <v>3560</v>
      </c>
      <c r="G13" s="40">
        <f>'Income Statement'!H12</f>
        <v>243127</v>
      </c>
    </row>
    <row r="14" spans="1:7" x14ac:dyDescent="0.2">
      <c r="A14" s="36" t="s">
        <v>111</v>
      </c>
      <c r="E14" s="40">
        <f>-'Income Statement'!F19</f>
        <v>0</v>
      </c>
      <c r="G14" s="40">
        <v>17233</v>
      </c>
    </row>
    <row r="15" spans="1:7" x14ac:dyDescent="0.2">
      <c r="A15" s="36" t="s">
        <v>35</v>
      </c>
      <c r="E15" s="40">
        <f>-'Income Statement'!F22</f>
        <v>413612</v>
      </c>
      <c r="G15" s="40">
        <f>-'Income Statement'!H22</f>
        <v>-46461</v>
      </c>
    </row>
    <row r="16" spans="1:7" x14ac:dyDescent="0.2">
      <c r="A16" s="36" t="s">
        <v>121</v>
      </c>
      <c r="E16" s="40"/>
      <c r="G16" s="41">
        <v>0</v>
      </c>
    </row>
    <row r="17" spans="1:12" x14ac:dyDescent="0.2">
      <c r="A17" s="36" t="s">
        <v>39</v>
      </c>
      <c r="E17" s="40"/>
      <c r="G17" s="41"/>
    </row>
    <row r="18" spans="1:12" x14ac:dyDescent="0.2">
      <c r="A18" s="36" t="s">
        <v>40</v>
      </c>
      <c r="E18" s="40">
        <v>0</v>
      </c>
      <c r="G18" s="41">
        <v>0</v>
      </c>
    </row>
    <row r="19" spans="1:12" x14ac:dyDescent="0.2">
      <c r="A19" s="36" t="s">
        <v>65</v>
      </c>
      <c r="E19" s="40">
        <f>'Balance Sheet'!I8-'Balance Sheet'!G8</f>
        <v>-15625</v>
      </c>
      <c r="G19" s="41">
        <v>-16250</v>
      </c>
      <c r="H19" s="44"/>
      <c r="I19" s="44"/>
    </row>
    <row r="20" spans="1:12" ht="12.75" thickBot="1" x14ac:dyDescent="0.25">
      <c r="A20" s="36" t="s">
        <v>80</v>
      </c>
      <c r="E20" s="45">
        <f>'Balance Sheet'!G18-'Balance Sheet'!I18</f>
        <v>15863</v>
      </c>
      <c r="G20" s="46">
        <v>5583</v>
      </c>
      <c r="L20" s="44"/>
    </row>
    <row r="21" spans="1:12" x14ac:dyDescent="0.2">
      <c r="E21" s="40"/>
      <c r="G21" s="41"/>
    </row>
    <row r="22" spans="1:12" x14ac:dyDescent="0.2">
      <c r="E22" s="40"/>
      <c r="G22" s="41"/>
      <c r="H22" s="44"/>
    </row>
    <row r="23" spans="1:12" x14ac:dyDescent="0.2">
      <c r="A23" s="36" t="s">
        <v>16</v>
      </c>
      <c r="E23" s="47">
        <f>E9+SUM(E13:E20)</f>
        <v>-220669</v>
      </c>
      <c r="G23" s="48">
        <f>G9+SUM(G13:G20)</f>
        <v>-243120</v>
      </c>
      <c r="H23" s="44"/>
      <c r="I23" s="44"/>
    </row>
    <row r="24" spans="1:12" x14ac:dyDescent="0.2">
      <c r="E24" s="40"/>
      <c r="G24" s="41"/>
    </row>
    <row r="25" spans="1:12" x14ac:dyDescent="0.2">
      <c r="A25" s="39" t="s">
        <v>10</v>
      </c>
      <c r="E25" s="40"/>
      <c r="G25" s="41"/>
    </row>
    <row r="26" spans="1:12" x14ac:dyDescent="0.2">
      <c r="E26" s="40"/>
      <c r="G26" s="41"/>
    </row>
    <row r="27" spans="1:12" x14ac:dyDescent="0.2">
      <c r="A27" s="49" t="s">
        <v>120</v>
      </c>
      <c r="E27" s="40">
        <v>0</v>
      </c>
      <c r="G27" s="41"/>
    </row>
    <row r="28" spans="1:12" ht="12.75" thickBot="1" x14ac:dyDescent="0.25">
      <c r="A28" s="49" t="s">
        <v>74</v>
      </c>
      <c r="E28" s="45">
        <v>-5335</v>
      </c>
      <c r="G28" s="46">
        <v>-2022</v>
      </c>
    </row>
    <row r="30" spans="1:12" x14ac:dyDescent="0.2">
      <c r="A30" s="36" t="s">
        <v>17</v>
      </c>
      <c r="E30" s="40">
        <f>SUM(E26:E28)</f>
        <v>-5335</v>
      </c>
      <c r="G30" s="41">
        <f>SUM(G26:G28)</f>
        <v>-2022</v>
      </c>
      <c r="H30" s="44"/>
      <c r="I30" s="44"/>
    </row>
    <row r="31" spans="1:12" x14ac:dyDescent="0.2">
      <c r="E31" s="40"/>
      <c r="G31" s="41"/>
    </row>
    <row r="32" spans="1:12" x14ac:dyDescent="0.2">
      <c r="A32" s="39" t="s">
        <v>11</v>
      </c>
      <c r="E32" s="40"/>
      <c r="G32" s="41"/>
    </row>
    <row r="33" spans="1:13" x14ac:dyDescent="0.2">
      <c r="A33" s="36" t="s">
        <v>124</v>
      </c>
      <c r="E33" s="40"/>
      <c r="G33" s="41">
        <v>0</v>
      </c>
    </row>
    <row r="34" spans="1:13" x14ac:dyDescent="0.2">
      <c r="A34" s="36" t="s">
        <v>41</v>
      </c>
      <c r="E34" s="40">
        <v>0</v>
      </c>
      <c r="G34" s="41">
        <v>0</v>
      </c>
    </row>
    <row r="35" spans="1:13" ht="12.75" thickBot="1" x14ac:dyDescent="0.25">
      <c r="A35" s="36" t="s">
        <v>18</v>
      </c>
      <c r="E35" s="45">
        <f>'Balance Sheet'!G22-'Balance Sheet'!I22</f>
        <v>226124</v>
      </c>
      <c r="G35" s="46">
        <v>234737</v>
      </c>
      <c r="J35" s="44"/>
      <c r="K35" s="44"/>
    </row>
    <row r="37" spans="1:13" ht="12.75" thickBot="1" x14ac:dyDescent="0.25">
      <c r="A37" s="36" t="s">
        <v>19</v>
      </c>
      <c r="E37" s="45">
        <f>SUM(E34:E36)</f>
        <v>226124</v>
      </c>
      <c r="G37" s="46">
        <f>SUM(G33:G36)</f>
        <v>234737</v>
      </c>
      <c r="H37" s="44"/>
      <c r="I37" s="44"/>
    </row>
    <row r="39" spans="1:13" x14ac:dyDescent="0.2">
      <c r="A39" s="36" t="s">
        <v>57</v>
      </c>
      <c r="E39" s="50">
        <f>E23+E30+E37</f>
        <v>120</v>
      </c>
      <c r="G39" s="44">
        <f>G23+G30+G37</f>
        <v>-10405</v>
      </c>
    </row>
    <row r="41" spans="1:13" x14ac:dyDescent="0.2">
      <c r="A41" s="36" t="s">
        <v>76</v>
      </c>
      <c r="E41" s="58">
        <f>'Balance Sheet'!I7</f>
        <v>2022</v>
      </c>
      <c r="G41" s="60">
        <v>12449</v>
      </c>
    </row>
    <row r="42" spans="1:13" x14ac:dyDescent="0.2">
      <c r="E42" s="40"/>
      <c r="G42" s="51"/>
      <c r="M42" s="53"/>
    </row>
    <row r="43" spans="1:13" ht="12.75" thickBot="1" x14ac:dyDescent="0.25">
      <c r="A43" s="36" t="s">
        <v>77</v>
      </c>
      <c r="E43" s="52">
        <f>+E41+E39</f>
        <v>2142</v>
      </c>
      <c r="F43" s="53"/>
      <c r="G43" s="54">
        <f>G39+G41</f>
        <v>2044</v>
      </c>
      <c r="I43" s="53"/>
      <c r="J43" s="53"/>
      <c r="M43" s="53"/>
    </row>
    <row r="44" spans="1:13" ht="12.75" thickTop="1" x14ac:dyDescent="0.2">
      <c r="D44" s="53"/>
      <c r="E44" s="42"/>
    </row>
    <row r="45" spans="1:13" x14ac:dyDescent="0.2">
      <c r="A45" s="36" t="s">
        <v>66</v>
      </c>
      <c r="D45" s="53"/>
      <c r="E45" s="42"/>
    </row>
    <row r="46" spans="1:13" x14ac:dyDescent="0.2">
      <c r="A46" s="36" t="s">
        <v>67</v>
      </c>
      <c r="D46" s="53"/>
      <c r="E46" s="56">
        <v>0</v>
      </c>
      <c r="G46" s="56">
        <v>0</v>
      </c>
    </row>
    <row r="47" spans="1:13" x14ac:dyDescent="0.2">
      <c r="A47" s="36" t="s">
        <v>68</v>
      </c>
      <c r="D47" s="53"/>
      <c r="E47" s="56">
        <v>0</v>
      </c>
      <c r="G47" s="56">
        <v>0</v>
      </c>
    </row>
    <row r="48" spans="1:13" x14ac:dyDescent="0.2">
      <c r="E48" s="55"/>
      <c r="G48" s="44"/>
    </row>
    <row r="49" spans="1:7" x14ac:dyDescent="0.2">
      <c r="E49" s="50"/>
      <c r="G49" s="44"/>
    </row>
    <row r="50" spans="1:7" x14ac:dyDescent="0.2">
      <c r="A50" s="36" t="s">
        <v>20</v>
      </c>
      <c r="E50" s="50"/>
      <c r="G50" s="44"/>
    </row>
    <row r="51" spans="1:7" x14ac:dyDescent="0.2">
      <c r="A51" s="36" t="s">
        <v>78</v>
      </c>
      <c r="E51" s="56">
        <v>0</v>
      </c>
      <c r="G51" s="53">
        <v>0</v>
      </c>
    </row>
    <row r="52" spans="1:7" x14ac:dyDescent="0.2">
      <c r="A52" s="36" t="s">
        <v>25</v>
      </c>
      <c r="E52" s="56">
        <v>0</v>
      </c>
      <c r="G52" s="53">
        <v>290134</v>
      </c>
    </row>
    <row r="53" spans="1:7" x14ac:dyDescent="0.2">
      <c r="A53" s="36" t="s">
        <v>21</v>
      </c>
      <c r="E53" s="56">
        <v>0</v>
      </c>
      <c r="G53" s="53">
        <v>0</v>
      </c>
    </row>
    <row r="54" spans="1:7" x14ac:dyDescent="0.2">
      <c r="E54" s="50"/>
      <c r="G54" s="44"/>
    </row>
    <row r="55" spans="1:7" x14ac:dyDescent="0.2">
      <c r="A55" s="128" t="s">
        <v>75</v>
      </c>
      <c r="B55" s="128"/>
      <c r="C55" s="128"/>
      <c r="D55" s="128"/>
      <c r="E55" s="128"/>
      <c r="F55" s="128"/>
      <c r="G55" s="128"/>
    </row>
    <row r="56" spans="1:7" x14ac:dyDescent="0.2">
      <c r="A56" s="105"/>
      <c r="B56" s="105"/>
      <c r="C56" s="105"/>
      <c r="D56" s="105"/>
      <c r="E56" s="57"/>
      <c r="F56" s="105"/>
      <c r="G56" s="105"/>
    </row>
    <row r="57" spans="1:7" x14ac:dyDescent="0.2">
      <c r="E57" s="40">
        <f>E43-'Balance Sheet'!G7</f>
        <v>0</v>
      </c>
      <c r="G57" s="44"/>
    </row>
  </sheetData>
  <mergeCells count="3">
    <mergeCell ref="A1:D4"/>
    <mergeCell ref="E5:G5"/>
    <mergeCell ref="A55:G55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B0114-A882-48F5-99E3-898BEA29B2B5}">
  <dimension ref="A1:AC22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O40" sqref="O40"/>
    </sheetView>
  </sheetViews>
  <sheetFormatPr defaultRowHeight="12" x14ac:dyDescent="0.2"/>
  <cols>
    <col min="1" max="1" width="47" style="36" bestFit="1" customWidth="1"/>
    <col min="2" max="2" width="0" style="36" hidden="1" customWidth="1"/>
    <col min="3" max="3" width="9.28515625" style="41" bestFit="1" customWidth="1"/>
    <col min="4" max="4" width="3.28515625" style="41" hidden="1" customWidth="1"/>
    <col min="5" max="5" width="9.28515625" style="41" bestFit="1" customWidth="1"/>
    <col min="6" max="6" width="3.140625" style="41" hidden="1" customWidth="1"/>
    <col min="7" max="7" width="10" style="41" bestFit="1" customWidth="1"/>
    <col min="8" max="8" width="3" style="41" hidden="1" customWidth="1"/>
    <col min="9" max="9" width="9.140625" style="41"/>
    <col min="10" max="10" width="2.5703125" style="41" hidden="1" customWidth="1"/>
    <col min="11" max="11" width="9.140625" style="41"/>
    <col min="12" max="12" width="2" style="41" hidden="1" customWidth="1"/>
    <col min="13" max="13" width="9.140625" style="36"/>
    <col min="14" max="14" width="3.42578125" style="36" hidden="1" customWidth="1"/>
    <col min="15" max="15" width="9.140625" style="36"/>
    <col min="16" max="16" width="2.140625" style="36" hidden="1" customWidth="1"/>
    <col min="17" max="17" width="9.140625" style="36"/>
    <col min="18" max="18" width="1.85546875" style="36" customWidth="1"/>
    <col min="19" max="19" width="12.140625" style="51" bestFit="1" customWidth="1"/>
    <col min="20" max="20" width="2.5703125" style="36" hidden="1" customWidth="1"/>
    <col min="21" max="21" width="11" style="36" bestFit="1" customWidth="1"/>
    <col min="22" max="22" width="3.42578125" style="36" hidden="1" customWidth="1"/>
    <col min="23" max="23" width="13.7109375" style="36" bestFit="1" customWidth="1"/>
    <col min="24" max="24" width="3.140625" style="36" hidden="1" customWidth="1"/>
    <col min="25" max="25" width="12.5703125" style="36" customWidth="1"/>
    <col min="26" max="26" width="3.140625" style="36" hidden="1" customWidth="1"/>
    <col min="27" max="27" width="14.140625" style="41" bestFit="1" customWidth="1"/>
    <col min="28" max="28" width="0" style="36" hidden="1" customWidth="1"/>
    <col min="29" max="29" width="13.5703125" style="36" bestFit="1" customWidth="1"/>
    <col min="30" max="16384" width="9.140625" style="36"/>
  </cols>
  <sheetData>
    <row r="1" spans="1:29" x14ac:dyDescent="0.2">
      <c r="A1" s="80" t="s">
        <v>87</v>
      </c>
      <c r="J1" s="81"/>
      <c r="K1" s="81"/>
      <c r="L1" s="81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  <c r="AB1" s="84"/>
    </row>
    <row r="2" spans="1:29" ht="15" customHeight="1" x14ac:dyDescent="0.2">
      <c r="A2" s="85" t="s">
        <v>88</v>
      </c>
      <c r="B2" s="85"/>
      <c r="C2" s="86"/>
      <c r="D2" s="86"/>
      <c r="E2" s="86"/>
      <c r="J2" s="81"/>
      <c r="K2" s="81"/>
      <c r="L2" s="81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  <c r="AB2" s="84"/>
    </row>
    <row r="3" spans="1:29" x14ac:dyDescent="0.2">
      <c r="A3" s="85" t="s">
        <v>89</v>
      </c>
      <c r="J3" s="81"/>
      <c r="K3" s="81"/>
      <c r="L3" s="81"/>
      <c r="Q3" s="82"/>
      <c r="R3" s="82"/>
      <c r="S3" s="82"/>
      <c r="T3" s="82"/>
      <c r="U3" s="82"/>
      <c r="V3" s="82"/>
      <c r="W3" s="82"/>
      <c r="X3" s="82"/>
      <c r="Y3" s="82"/>
      <c r="Z3" s="82"/>
      <c r="AA3" s="83"/>
      <c r="AB3" s="84"/>
    </row>
    <row r="4" spans="1:29" x14ac:dyDescent="0.2">
      <c r="J4" s="81"/>
      <c r="K4" s="81"/>
      <c r="L4" s="81"/>
      <c r="Q4" s="82"/>
      <c r="R4" s="82"/>
      <c r="S4" s="82"/>
      <c r="T4" s="82"/>
      <c r="U4" s="82"/>
      <c r="V4" s="82"/>
      <c r="W4" s="82"/>
      <c r="X4" s="82"/>
      <c r="Y4" s="87"/>
      <c r="Z4" s="82"/>
      <c r="AA4" s="83"/>
      <c r="AB4" s="84"/>
    </row>
    <row r="5" spans="1:29" x14ac:dyDescent="0.2">
      <c r="J5" s="81"/>
      <c r="K5" s="81"/>
      <c r="L5" s="81"/>
      <c r="Q5" s="82"/>
      <c r="R5" s="82"/>
      <c r="S5" s="82"/>
      <c r="T5" s="82"/>
      <c r="U5" s="82"/>
      <c r="V5" s="82"/>
      <c r="W5" s="82"/>
      <c r="X5" s="82"/>
      <c r="Y5" s="87"/>
      <c r="Z5" s="82"/>
      <c r="AA5" s="83"/>
      <c r="AB5" s="84"/>
    </row>
    <row r="6" spans="1:29" ht="15.75" customHeight="1" thickBot="1" x14ac:dyDescent="0.25">
      <c r="C6" s="130" t="s">
        <v>90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82"/>
      <c r="S6" s="131" t="s">
        <v>12</v>
      </c>
      <c r="T6" s="131"/>
      <c r="U6" s="131"/>
      <c r="V6" s="82"/>
      <c r="W6" s="88" t="s">
        <v>91</v>
      </c>
      <c r="X6" s="82"/>
      <c r="Y6" s="87"/>
      <c r="Z6" s="82"/>
      <c r="AA6" s="83"/>
      <c r="AB6" s="84"/>
    </row>
    <row r="7" spans="1:29" ht="15.75" customHeight="1" thickTop="1" thickBot="1" x14ac:dyDescent="0.25">
      <c r="C7" s="132" t="s">
        <v>92</v>
      </c>
      <c r="D7" s="132"/>
      <c r="E7" s="132"/>
      <c r="G7" s="132" t="s">
        <v>93</v>
      </c>
      <c r="H7" s="132"/>
      <c r="I7" s="132"/>
      <c r="J7" s="81"/>
      <c r="K7" s="133" t="s">
        <v>94</v>
      </c>
      <c r="L7" s="133"/>
      <c r="M7" s="133"/>
      <c r="N7" s="89"/>
      <c r="O7" s="133" t="s">
        <v>95</v>
      </c>
      <c r="P7" s="133"/>
      <c r="Q7" s="133"/>
      <c r="R7" s="82"/>
      <c r="S7" s="90"/>
      <c r="T7" s="90"/>
      <c r="U7" s="90"/>
      <c r="V7" s="82"/>
      <c r="W7" s="88" t="s">
        <v>96</v>
      </c>
      <c r="X7" s="82"/>
      <c r="Y7" s="88" t="s">
        <v>97</v>
      </c>
      <c r="Z7" s="82"/>
      <c r="AA7" s="83"/>
      <c r="AB7" s="84"/>
    </row>
    <row r="8" spans="1:29" ht="12.75" thickBot="1" x14ac:dyDescent="0.25">
      <c r="C8" s="91" t="s">
        <v>98</v>
      </c>
      <c r="E8" s="91" t="s">
        <v>99</v>
      </c>
      <c r="G8" s="91" t="s">
        <v>98</v>
      </c>
      <c r="I8" s="91" t="s">
        <v>99</v>
      </c>
      <c r="J8" s="81"/>
      <c r="K8" s="118" t="s">
        <v>100</v>
      </c>
      <c r="L8" s="81"/>
      <c r="M8" s="92" t="s">
        <v>101</v>
      </c>
      <c r="N8" s="117"/>
      <c r="O8" s="118" t="s">
        <v>100</v>
      </c>
      <c r="P8" s="81"/>
      <c r="Q8" s="92" t="s">
        <v>101</v>
      </c>
      <c r="R8" s="82"/>
      <c r="S8" s="118" t="s">
        <v>100</v>
      </c>
      <c r="T8" s="82"/>
      <c r="U8" s="93" t="s">
        <v>99</v>
      </c>
      <c r="V8" s="82"/>
      <c r="W8" s="119" t="s">
        <v>102</v>
      </c>
      <c r="X8" s="82"/>
      <c r="Y8" s="119" t="s">
        <v>103</v>
      </c>
      <c r="Z8" s="82"/>
      <c r="AA8" s="94" t="s">
        <v>104</v>
      </c>
      <c r="AB8" s="84"/>
    </row>
    <row r="9" spans="1:29" ht="12.75" hidden="1" thickTop="1" x14ac:dyDescent="0.2">
      <c r="C9" s="111"/>
      <c r="E9" s="111"/>
      <c r="G9" s="111"/>
      <c r="I9" s="111"/>
      <c r="J9" s="81"/>
      <c r="K9" s="107"/>
      <c r="L9" s="81"/>
      <c r="M9" s="117"/>
      <c r="N9" s="117"/>
      <c r="O9" s="117"/>
      <c r="P9" s="117"/>
      <c r="Q9" s="82"/>
      <c r="R9" s="82"/>
      <c r="S9" s="112"/>
      <c r="T9" s="82"/>
      <c r="U9" s="88"/>
      <c r="V9" s="82"/>
      <c r="W9" s="88"/>
      <c r="X9" s="82"/>
      <c r="Y9" s="88"/>
      <c r="Z9" s="82"/>
      <c r="AA9" s="113"/>
      <c r="AB9" s="84"/>
    </row>
    <row r="10" spans="1:29" ht="12.75" thickTop="1" x14ac:dyDescent="0.2">
      <c r="A10" s="41" t="s">
        <v>130</v>
      </c>
      <c r="C10" s="111">
        <v>7500</v>
      </c>
      <c r="E10" s="114">
        <v>8</v>
      </c>
      <c r="G10" s="111">
        <v>68197</v>
      </c>
      <c r="I10" s="114">
        <v>69</v>
      </c>
      <c r="J10" s="81"/>
      <c r="K10" s="111">
        <v>1</v>
      </c>
      <c r="L10" s="81"/>
      <c r="M10" s="114">
        <v>1</v>
      </c>
      <c r="N10" s="117"/>
      <c r="O10" s="111">
        <v>0</v>
      </c>
      <c r="P10" s="117"/>
      <c r="Q10" s="114">
        <v>0</v>
      </c>
      <c r="R10" s="82"/>
      <c r="S10" s="111">
        <v>53988755</v>
      </c>
      <c r="T10" s="82"/>
      <c r="U10" s="114">
        <v>53988</v>
      </c>
      <c r="V10" s="115"/>
      <c r="W10" s="114">
        <v>4210995</v>
      </c>
      <c r="X10" s="115"/>
      <c r="Y10" s="114">
        <v>-7011482</v>
      </c>
      <c r="Z10" s="82"/>
      <c r="AA10" s="114">
        <f>E10+I10+M10+Q10+U10+W10+Y10</f>
        <v>-2746421</v>
      </c>
      <c r="AB10" s="84"/>
    </row>
    <row r="11" spans="1:29" x14ac:dyDescent="0.2">
      <c r="C11" s="111"/>
      <c r="E11" s="111"/>
      <c r="G11" s="111"/>
      <c r="I11" s="111"/>
      <c r="J11" s="81"/>
      <c r="K11" s="107"/>
      <c r="L11" s="81"/>
      <c r="M11" s="117"/>
      <c r="N11" s="117"/>
      <c r="O11" s="117"/>
      <c r="P11" s="117"/>
      <c r="Q11" s="82"/>
      <c r="R11" s="82"/>
      <c r="S11" s="112"/>
      <c r="T11" s="82"/>
      <c r="U11" s="88"/>
      <c r="V11" s="82"/>
      <c r="W11" s="88"/>
      <c r="X11" s="82"/>
      <c r="Y11" s="88"/>
      <c r="Z11" s="82"/>
      <c r="AA11" s="113"/>
      <c r="AB11" s="84"/>
    </row>
    <row r="12" spans="1:29" hidden="1" x14ac:dyDescent="0.2">
      <c r="C12" s="81"/>
      <c r="E12" s="81"/>
      <c r="G12" s="81"/>
      <c r="I12" s="81"/>
      <c r="J12" s="81"/>
      <c r="K12" s="81"/>
      <c r="L12" s="81"/>
      <c r="Q12" s="82"/>
      <c r="R12" s="82"/>
      <c r="S12" s="96"/>
      <c r="T12" s="82"/>
      <c r="U12" s="97"/>
      <c r="V12" s="82"/>
      <c r="W12" s="97"/>
      <c r="X12" s="82"/>
      <c r="Y12" s="97"/>
      <c r="Z12" s="82"/>
      <c r="AA12" s="113">
        <f t="shared" ref="AA12:AA13" si="0">Y12+W12+U12+Q12+M12+I12+E12</f>
        <v>0</v>
      </c>
      <c r="AB12" s="84"/>
    </row>
    <row r="13" spans="1:29" ht="12.75" thickBot="1" x14ac:dyDescent="0.25">
      <c r="A13" s="85" t="s">
        <v>118</v>
      </c>
      <c r="B13" s="95"/>
      <c r="C13" s="99">
        <v>0</v>
      </c>
      <c r="D13" s="100"/>
      <c r="E13" s="99">
        <v>0</v>
      </c>
      <c r="F13" s="100"/>
      <c r="G13" s="99">
        <v>0</v>
      </c>
      <c r="H13" s="100"/>
      <c r="I13" s="99">
        <v>0</v>
      </c>
      <c r="J13" s="81"/>
      <c r="K13" s="99">
        <v>0</v>
      </c>
      <c r="L13" s="81"/>
      <c r="M13" s="99">
        <v>0</v>
      </c>
      <c r="N13" s="95"/>
      <c r="O13" s="99">
        <v>0</v>
      </c>
      <c r="P13" s="95"/>
      <c r="Q13" s="99">
        <v>0</v>
      </c>
      <c r="R13" s="101"/>
      <c r="S13" s="99">
        <v>0</v>
      </c>
      <c r="T13" s="101"/>
      <c r="U13" s="99">
        <v>0</v>
      </c>
      <c r="V13" s="101"/>
      <c r="W13" s="99">
        <v>0</v>
      </c>
      <c r="X13" s="101"/>
      <c r="Y13" s="99">
        <v>-84067</v>
      </c>
      <c r="Z13" s="101"/>
      <c r="AA13" s="99">
        <f t="shared" si="0"/>
        <v>-84067</v>
      </c>
      <c r="AB13" s="84"/>
    </row>
    <row r="14" spans="1:29" ht="12.75" thickTop="1" x14ac:dyDescent="0.2">
      <c r="C14" s="81"/>
      <c r="E14" s="81"/>
      <c r="G14" s="81"/>
      <c r="I14" s="81"/>
      <c r="J14" s="81"/>
      <c r="K14" s="81"/>
      <c r="L14" s="81"/>
      <c r="Q14" s="82"/>
      <c r="R14" s="82"/>
      <c r="S14" s="96"/>
      <c r="T14" s="82"/>
      <c r="U14" s="97"/>
      <c r="V14" s="82"/>
      <c r="W14" s="97"/>
      <c r="X14" s="82"/>
      <c r="Y14" s="97"/>
      <c r="Z14" s="82"/>
      <c r="AA14" s="98"/>
      <c r="AB14" s="84"/>
    </row>
    <row r="15" spans="1:29" s="41" customFormat="1" x14ac:dyDescent="0.2">
      <c r="A15" s="41" t="s">
        <v>126</v>
      </c>
      <c r="C15" s="81">
        <f>SUM(C10:C14)</f>
        <v>7500</v>
      </c>
      <c r="E15" s="81">
        <f>SUM(E10:E14)</f>
        <v>8</v>
      </c>
      <c r="G15" s="81">
        <f>SUM(G10:G14)</f>
        <v>68197</v>
      </c>
      <c r="I15" s="81">
        <f>SUM(I10:I14)</f>
        <v>69</v>
      </c>
      <c r="J15" s="81"/>
      <c r="K15" s="81">
        <f>SUM(K10:K14)</f>
        <v>1</v>
      </c>
      <c r="L15" s="81"/>
      <c r="M15" s="81">
        <f>SUM(M10:M14)</f>
        <v>1</v>
      </c>
      <c r="N15" s="100" t="s">
        <v>105</v>
      </c>
      <c r="O15" s="81">
        <f>SUM(O10:O14)</f>
        <v>0</v>
      </c>
      <c r="P15" s="100"/>
      <c r="Q15" s="81">
        <f>SUM(Q10:Q14)</f>
        <v>0</v>
      </c>
      <c r="R15" s="83"/>
      <c r="S15" s="81">
        <f>SUM(S10:S14)</f>
        <v>53988755</v>
      </c>
      <c r="T15" s="83"/>
      <c r="U15" s="81">
        <f>SUM(U10:U14)</f>
        <v>53988</v>
      </c>
      <c r="V15" s="83"/>
      <c r="W15" s="81">
        <f>SUM(W10:W14)</f>
        <v>4210995</v>
      </c>
      <c r="X15" s="83"/>
      <c r="Y15" s="81">
        <f>SUM(Y10:Y14)</f>
        <v>-7095549</v>
      </c>
      <c r="Z15" s="83"/>
      <c r="AA15" s="81">
        <f>SUM(AA10:AA14)</f>
        <v>-2830488</v>
      </c>
      <c r="AB15" s="81"/>
    </row>
    <row r="16" spans="1:29" x14ac:dyDescent="0.2">
      <c r="C16" s="81"/>
      <c r="E16" s="116"/>
      <c r="G16" s="81"/>
      <c r="I16" s="116"/>
      <c r="J16" s="81"/>
      <c r="K16" s="81"/>
      <c r="L16" s="81"/>
      <c r="M16" s="116"/>
      <c r="N16" s="95"/>
      <c r="O16" s="81"/>
      <c r="P16" s="95"/>
      <c r="Q16" s="116"/>
      <c r="R16" s="82"/>
      <c r="S16" s="81"/>
      <c r="T16" s="82"/>
      <c r="U16" s="116"/>
      <c r="V16" s="82"/>
      <c r="W16" s="116"/>
      <c r="X16" s="82"/>
      <c r="Y16" s="116"/>
      <c r="Z16" s="82"/>
      <c r="AA16" s="116"/>
      <c r="AB16" s="84"/>
      <c r="AC16" s="106"/>
    </row>
    <row r="17" spans="1:29" ht="12.75" thickBot="1" x14ac:dyDescent="0.25">
      <c r="A17" s="85" t="s">
        <v>118</v>
      </c>
      <c r="B17" s="95"/>
      <c r="C17" s="99">
        <v>0</v>
      </c>
      <c r="D17" s="100"/>
      <c r="E17" s="99">
        <v>0</v>
      </c>
      <c r="F17" s="100"/>
      <c r="G17" s="99">
        <v>0</v>
      </c>
      <c r="H17" s="100"/>
      <c r="I17" s="99">
        <v>0</v>
      </c>
      <c r="J17" s="81"/>
      <c r="K17" s="99">
        <v>0</v>
      </c>
      <c r="L17" s="81"/>
      <c r="M17" s="99">
        <v>0</v>
      </c>
      <c r="N17" s="95"/>
      <c r="O17" s="99">
        <v>0</v>
      </c>
      <c r="P17" s="95"/>
      <c r="Q17" s="99">
        <v>0</v>
      </c>
      <c r="R17" s="101"/>
      <c r="S17" s="99">
        <v>0</v>
      </c>
      <c r="T17" s="101"/>
      <c r="U17" s="99">
        <v>0</v>
      </c>
      <c r="V17" s="101"/>
      <c r="W17" s="99">
        <v>0</v>
      </c>
      <c r="X17" s="101"/>
      <c r="Y17" s="99">
        <v>-554012</v>
      </c>
      <c r="Z17" s="101"/>
      <c r="AA17" s="99">
        <f t="shared" ref="AA17" si="1">Y17+W17+U17+Q17+M17+I17+E17</f>
        <v>-554012</v>
      </c>
      <c r="AB17" s="84"/>
      <c r="AC17" s="106"/>
    </row>
    <row r="18" spans="1:29" ht="12.75" thickTop="1" x14ac:dyDescent="0.2">
      <c r="C18" s="81"/>
      <c r="E18" s="81"/>
      <c r="G18" s="81"/>
      <c r="I18" s="81"/>
      <c r="J18" s="81"/>
      <c r="K18" s="81"/>
      <c r="L18" s="81"/>
      <c r="Q18" s="82"/>
      <c r="R18" s="82"/>
      <c r="S18" s="96"/>
      <c r="T18" s="82"/>
      <c r="U18" s="97"/>
      <c r="V18" s="82"/>
      <c r="W18" s="97"/>
      <c r="X18" s="82"/>
      <c r="Y18" s="97"/>
      <c r="Z18" s="82"/>
      <c r="AA18" s="98"/>
      <c r="AB18" s="84"/>
      <c r="AC18" s="106"/>
    </row>
    <row r="19" spans="1:29" ht="12.75" thickBot="1" x14ac:dyDescent="0.25">
      <c r="A19" s="41" t="s">
        <v>131</v>
      </c>
      <c r="B19" s="41"/>
      <c r="C19" s="102">
        <f>SUM(C15:C18)</f>
        <v>7500</v>
      </c>
      <c r="E19" s="103">
        <f>SUM(E15:E18)</f>
        <v>8</v>
      </c>
      <c r="G19" s="102">
        <f>SUM(G15:G18)</f>
        <v>68197</v>
      </c>
      <c r="I19" s="103">
        <f>SUM(I15:I18)</f>
        <v>69</v>
      </c>
      <c r="J19" s="81"/>
      <c r="K19" s="102">
        <f>SUM(K15:K18)</f>
        <v>1</v>
      </c>
      <c r="L19" s="81"/>
      <c r="M19" s="103">
        <f>SUM(M15:M18)</f>
        <v>1</v>
      </c>
      <c r="N19" s="100" t="s">
        <v>105</v>
      </c>
      <c r="O19" s="102">
        <f>SUM(O15:O18)</f>
        <v>0</v>
      </c>
      <c r="P19" s="100"/>
      <c r="Q19" s="103">
        <f>SUM(Q15:Q18)</f>
        <v>0</v>
      </c>
      <c r="R19" s="83"/>
      <c r="S19" s="102">
        <f>SUM(S15:S18)</f>
        <v>53988755</v>
      </c>
      <c r="T19" s="83"/>
      <c r="U19" s="103">
        <f>SUM(U15:U18)</f>
        <v>53988</v>
      </c>
      <c r="V19" s="83"/>
      <c r="W19" s="103">
        <f>SUM(W15:W18)</f>
        <v>4210995</v>
      </c>
      <c r="X19" s="83"/>
      <c r="Y19" s="103">
        <f>SUM(Y15:Y18)</f>
        <v>-7649561</v>
      </c>
      <c r="Z19" s="83"/>
      <c r="AA19" s="103">
        <f>SUM(AA15:AA18)</f>
        <v>-3384500</v>
      </c>
      <c r="AB19" s="84"/>
      <c r="AC19" s="106"/>
    </row>
    <row r="20" spans="1:29" ht="12.75" thickTop="1" x14ac:dyDescent="0.2">
      <c r="C20" s="81"/>
      <c r="E20" s="81"/>
      <c r="G20" s="81"/>
      <c r="I20" s="81"/>
      <c r="J20" s="81"/>
      <c r="K20" s="81"/>
      <c r="L20" s="81"/>
      <c r="Q20" s="82"/>
      <c r="R20" s="82"/>
      <c r="S20" s="96"/>
      <c r="T20" s="82"/>
      <c r="U20" s="97"/>
      <c r="V20" s="82"/>
      <c r="W20" s="97"/>
      <c r="X20" s="82"/>
      <c r="Y20" s="97"/>
      <c r="Z20" s="82"/>
      <c r="AA20" s="98"/>
      <c r="AB20" s="84"/>
    </row>
    <row r="21" spans="1:29" x14ac:dyDescent="0.2">
      <c r="W21" s="104"/>
    </row>
    <row r="22" spans="1:29" x14ac:dyDescent="0.2">
      <c r="A22" s="129" t="s">
        <v>106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</row>
  </sheetData>
  <mergeCells count="7">
    <mergeCell ref="A22:AA22"/>
    <mergeCell ref="C6:Q6"/>
    <mergeCell ref="S6:U6"/>
    <mergeCell ref="C7:E7"/>
    <mergeCell ref="G7:I7"/>
    <mergeCell ref="K7:M7"/>
    <mergeCell ref="O7:Q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C74BE-A44D-4ED2-A715-AE4EA011D3A3}">
  <dimension ref="A1:AC24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36" sqref="G36"/>
    </sheetView>
  </sheetViews>
  <sheetFormatPr defaultRowHeight="12" x14ac:dyDescent="0.2"/>
  <cols>
    <col min="1" max="1" width="47" style="36" bestFit="1" customWidth="1"/>
    <col min="2" max="2" width="0" style="36" hidden="1" customWidth="1"/>
    <col min="3" max="3" width="9.28515625" style="41" bestFit="1" customWidth="1"/>
    <col min="4" max="4" width="3.28515625" style="41" hidden="1" customWidth="1"/>
    <col min="5" max="5" width="9.28515625" style="41" bestFit="1" customWidth="1"/>
    <col min="6" max="6" width="3.140625" style="41" hidden="1" customWidth="1"/>
    <col min="7" max="7" width="10" style="41" bestFit="1" customWidth="1"/>
    <col min="8" max="8" width="3" style="41" hidden="1" customWidth="1"/>
    <col min="9" max="9" width="9.140625" style="41"/>
    <col min="10" max="10" width="2.5703125" style="41" hidden="1" customWidth="1"/>
    <col min="11" max="11" width="9.140625" style="41"/>
    <col min="12" max="12" width="2" style="41" hidden="1" customWidth="1"/>
    <col min="13" max="13" width="9.140625" style="36"/>
    <col min="14" max="14" width="3.42578125" style="36" hidden="1" customWidth="1"/>
    <col min="15" max="15" width="9.140625" style="36"/>
    <col min="16" max="16" width="2.140625" style="36" hidden="1" customWidth="1"/>
    <col min="17" max="17" width="9.140625" style="36"/>
    <col min="18" max="18" width="1.85546875" style="36" customWidth="1"/>
    <col min="19" max="19" width="12.140625" style="51" bestFit="1" customWidth="1"/>
    <col min="20" max="20" width="2.5703125" style="36" hidden="1" customWidth="1"/>
    <col min="21" max="21" width="11" style="36" bestFit="1" customWidth="1"/>
    <col min="22" max="22" width="3.42578125" style="36" hidden="1" customWidth="1"/>
    <col min="23" max="23" width="13.7109375" style="36" bestFit="1" customWidth="1"/>
    <col min="24" max="24" width="3.140625" style="36" hidden="1" customWidth="1"/>
    <col min="25" max="25" width="12.5703125" style="36" customWidth="1"/>
    <col min="26" max="26" width="3.140625" style="36" hidden="1" customWidth="1"/>
    <col min="27" max="27" width="14.140625" style="41" bestFit="1" customWidth="1"/>
    <col min="28" max="28" width="0" style="36" hidden="1" customWidth="1"/>
    <col min="29" max="29" width="13.5703125" style="36" bestFit="1" customWidth="1"/>
    <col min="30" max="16384" width="9.140625" style="36"/>
  </cols>
  <sheetData>
    <row r="1" spans="1:28" x14ac:dyDescent="0.2">
      <c r="A1" s="80" t="s">
        <v>87</v>
      </c>
      <c r="J1" s="81"/>
      <c r="K1" s="81"/>
      <c r="L1" s="81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  <c r="AB1" s="84"/>
    </row>
    <row r="2" spans="1:28" ht="15" customHeight="1" x14ac:dyDescent="0.2">
      <c r="A2" s="85" t="s">
        <v>88</v>
      </c>
      <c r="B2" s="85"/>
      <c r="C2" s="86"/>
      <c r="D2" s="86"/>
      <c r="E2" s="86"/>
      <c r="J2" s="81"/>
      <c r="K2" s="81"/>
      <c r="L2" s="81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  <c r="AB2" s="84"/>
    </row>
    <row r="3" spans="1:28" x14ac:dyDescent="0.2">
      <c r="A3" s="85" t="s">
        <v>89</v>
      </c>
      <c r="J3" s="81"/>
      <c r="K3" s="81"/>
      <c r="L3" s="81"/>
      <c r="Q3" s="82"/>
      <c r="R3" s="82"/>
      <c r="S3" s="82"/>
      <c r="T3" s="82"/>
      <c r="U3" s="82"/>
      <c r="V3" s="82"/>
      <c r="W3" s="82"/>
      <c r="X3" s="82"/>
      <c r="Y3" s="82"/>
      <c r="Z3" s="82"/>
      <c r="AA3" s="83"/>
      <c r="AB3" s="84"/>
    </row>
    <row r="4" spans="1:28" x14ac:dyDescent="0.2">
      <c r="J4" s="81"/>
      <c r="K4" s="81"/>
      <c r="L4" s="81"/>
      <c r="Q4" s="82"/>
      <c r="R4" s="82"/>
      <c r="S4" s="82"/>
      <c r="T4" s="82"/>
      <c r="U4" s="82"/>
      <c r="V4" s="82"/>
      <c r="W4" s="82"/>
      <c r="X4" s="82"/>
      <c r="Y4" s="87"/>
      <c r="Z4" s="82"/>
      <c r="AA4" s="83"/>
      <c r="AB4" s="84"/>
    </row>
    <row r="5" spans="1:28" x14ac:dyDescent="0.2">
      <c r="J5" s="81"/>
      <c r="K5" s="81"/>
      <c r="L5" s="81"/>
      <c r="Q5" s="82"/>
      <c r="R5" s="82"/>
      <c r="S5" s="82"/>
      <c r="T5" s="82"/>
      <c r="U5" s="82"/>
      <c r="V5" s="82"/>
      <c r="W5" s="82"/>
      <c r="X5" s="82"/>
      <c r="Y5" s="87"/>
      <c r="Z5" s="82"/>
      <c r="AA5" s="83"/>
      <c r="AB5" s="84"/>
    </row>
    <row r="6" spans="1:28" ht="15.75" customHeight="1" thickBot="1" x14ac:dyDescent="0.25">
      <c r="C6" s="130" t="s">
        <v>90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82"/>
      <c r="S6" s="131" t="s">
        <v>12</v>
      </c>
      <c r="T6" s="131"/>
      <c r="U6" s="131"/>
      <c r="V6" s="82"/>
      <c r="W6" s="88" t="s">
        <v>91</v>
      </c>
      <c r="X6" s="82"/>
      <c r="Y6" s="87"/>
      <c r="Z6" s="82"/>
      <c r="AA6" s="83"/>
      <c r="AB6" s="84"/>
    </row>
    <row r="7" spans="1:28" ht="15.75" customHeight="1" thickTop="1" thickBot="1" x14ac:dyDescent="0.25">
      <c r="C7" s="132" t="s">
        <v>92</v>
      </c>
      <c r="D7" s="132"/>
      <c r="E7" s="132"/>
      <c r="G7" s="132" t="s">
        <v>93</v>
      </c>
      <c r="H7" s="132"/>
      <c r="I7" s="132"/>
      <c r="J7" s="81"/>
      <c r="K7" s="133" t="s">
        <v>94</v>
      </c>
      <c r="L7" s="133"/>
      <c r="M7" s="133"/>
      <c r="N7" s="89"/>
      <c r="O7" s="133" t="s">
        <v>95</v>
      </c>
      <c r="P7" s="133"/>
      <c r="Q7" s="133"/>
      <c r="R7" s="82"/>
      <c r="S7" s="90"/>
      <c r="T7" s="90"/>
      <c r="U7" s="90"/>
      <c r="V7" s="82"/>
      <c r="W7" s="88" t="s">
        <v>96</v>
      </c>
      <c r="X7" s="82"/>
      <c r="Y7" s="88" t="s">
        <v>97</v>
      </c>
      <c r="Z7" s="82"/>
      <c r="AA7" s="83"/>
      <c r="AB7" s="84"/>
    </row>
    <row r="8" spans="1:28" ht="12.75" thickBot="1" x14ac:dyDescent="0.25">
      <c r="C8" s="91" t="s">
        <v>98</v>
      </c>
      <c r="E8" s="91" t="s">
        <v>99</v>
      </c>
      <c r="G8" s="91" t="s">
        <v>98</v>
      </c>
      <c r="I8" s="91" t="s">
        <v>99</v>
      </c>
      <c r="J8" s="81"/>
      <c r="K8" s="118" t="s">
        <v>100</v>
      </c>
      <c r="L8" s="81"/>
      <c r="M8" s="92" t="s">
        <v>101</v>
      </c>
      <c r="N8" s="117"/>
      <c r="O8" s="118" t="s">
        <v>100</v>
      </c>
      <c r="P8" s="81"/>
      <c r="Q8" s="92" t="s">
        <v>101</v>
      </c>
      <c r="R8" s="82"/>
      <c r="S8" s="118" t="s">
        <v>100</v>
      </c>
      <c r="T8" s="82"/>
      <c r="U8" s="93" t="s">
        <v>99</v>
      </c>
      <c r="V8" s="82"/>
      <c r="W8" s="119" t="s">
        <v>102</v>
      </c>
      <c r="X8" s="82"/>
      <c r="Y8" s="119" t="s">
        <v>103</v>
      </c>
      <c r="Z8" s="82"/>
      <c r="AA8" s="94" t="s">
        <v>104</v>
      </c>
      <c r="AB8" s="84"/>
    </row>
    <row r="9" spans="1:28" ht="12.75" hidden="1" thickTop="1" x14ac:dyDescent="0.2">
      <c r="C9" s="111"/>
      <c r="E9" s="111"/>
      <c r="G9" s="111"/>
      <c r="I9" s="111"/>
      <c r="J9" s="81"/>
      <c r="K9" s="107"/>
      <c r="L9" s="81"/>
      <c r="M9" s="117"/>
      <c r="N9" s="117"/>
      <c r="O9" s="117"/>
      <c r="P9" s="117"/>
      <c r="Q9" s="82"/>
      <c r="R9" s="82"/>
      <c r="S9" s="112"/>
      <c r="T9" s="82"/>
      <c r="U9" s="88"/>
      <c r="V9" s="82"/>
      <c r="W9" s="88"/>
      <c r="X9" s="82"/>
      <c r="Y9" s="88"/>
      <c r="Z9" s="82"/>
      <c r="AA9" s="113"/>
      <c r="AB9" s="84"/>
    </row>
    <row r="10" spans="1:28" ht="12.75" thickTop="1" x14ac:dyDescent="0.2">
      <c r="A10" s="41" t="s">
        <v>117</v>
      </c>
      <c r="C10" s="111">
        <v>7500</v>
      </c>
      <c r="E10" s="114">
        <v>8</v>
      </c>
      <c r="G10" s="111">
        <v>69197</v>
      </c>
      <c r="I10" s="114">
        <v>69</v>
      </c>
      <c r="J10" s="81"/>
      <c r="K10" s="111">
        <v>1</v>
      </c>
      <c r="L10" s="81"/>
      <c r="M10" s="114">
        <v>1</v>
      </c>
      <c r="N10" s="117"/>
      <c r="O10" s="111">
        <v>6</v>
      </c>
      <c r="P10" s="117"/>
      <c r="Q10" s="114">
        <v>1</v>
      </c>
      <c r="R10" s="82"/>
      <c r="S10" s="111">
        <v>49717922</v>
      </c>
      <c r="T10" s="82"/>
      <c r="U10" s="114">
        <v>49718</v>
      </c>
      <c r="V10" s="115"/>
      <c r="W10" s="114">
        <v>4215264</v>
      </c>
      <c r="X10" s="115"/>
      <c r="Y10" s="114">
        <v>-5880713</v>
      </c>
      <c r="Z10" s="82"/>
      <c r="AA10" s="114">
        <f>E10+I10+M10+Q10+U10+W10+Y10</f>
        <v>-1615652</v>
      </c>
      <c r="AB10" s="84"/>
    </row>
    <row r="11" spans="1:28" x14ac:dyDescent="0.2">
      <c r="C11" s="111"/>
      <c r="E11" s="111"/>
      <c r="G11" s="111"/>
      <c r="I11" s="111"/>
      <c r="J11" s="81"/>
      <c r="K11" s="107"/>
      <c r="L11" s="81"/>
      <c r="M11" s="117"/>
      <c r="N11" s="117"/>
      <c r="O11" s="117"/>
      <c r="P11" s="117"/>
      <c r="Q11" s="82"/>
      <c r="R11" s="82"/>
      <c r="S11" s="112"/>
      <c r="T11" s="82"/>
      <c r="U11" s="88"/>
      <c r="V11" s="82"/>
      <c r="W11" s="88"/>
      <c r="X11" s="82"/>
      <c r="Y11" s="88"/>
      <c r="Z11" s="82"/>
      <c r="AA11" s="113"/>
      <c r="AB11" s="84"/>
    </row>
    <row r="12" spans="1:28" x14ac:dyDescent="0.2">
      <c r="A12" s="85" t="s">
        <v>108</v>
      </c>
      <c r="B12" s="95"/>
      <c r="C12" s="107">
        <v>0</v>
      </c>
      <c r="E12" s="107">
        <v>0</v>
      </c>
      <c r="G12" s="107">
        <v>-200</v>
      </c>
      <c r="I12" s="107">
        <v>0</v>
      </c>
      <c r="J12" s="81"/>
      <c r="K12" s="107">
        <v>0</v>
      </c>
      <c r="L12" s="81"/>
      <c r="M12" s="107">
        <v>0</v>
      </c>
      <c r="N12" s="117"/>
      <c r="O12" s="107">
        <v>0</v>
      </c>
      <c r="P12" s="117"/>
      <c r="Q12" s="107">
        <v>0</v>
      </c>
      <c r="R12" s="82"/>
      <c r="S12" s="107">
        <v>3750000</v>
      </c>
      <c r="T12" s="82"/>
      <c r="U12" s="107">
        <v>3750</v>
      </c>
      <c r="V12" s="82"/>
      <c r="W12" s="107">
        <f>-U12</f>
        <v>-3750</v>
      </c>
      <c r="X12" s="82"/>
      <c r="Y12" s="107">
        <v>0</v>
      </c>
      <c r="Z12" s="82"/>
      <c r="AA12" s="113">
        <f>Y12+W12+U12+Q12+M12+I12+E12</f>
        <v>0</v>
      </c>
      <c r="AB12" s="84"/>
    </row>
    <row r="13" spans="1:28" x14ac:dyDescent="0.2">
      <c r="A13" s="36" t="s">
        <v>107</v>
      </c>
      <c r="B13" s="95"/>
      <c r="C13" s="107">
        <v>0</v>
      </c>
      <c r="E13" s="107">
        <v>0</v>
      </c>
      <c r="G13" s="107">
        <v>0</v>
      </c>
      <c r="I13" s="107">
        <v>0</v>
      </c>
      <c r="J13" s="81"/>
      <c r="K13" s="107">
        <v>0</v>
      </c>
      <c r="L13" s="81"/>
      <c r="M13" s="107">
        <v>0</v>
      </c>
      <c r="N13" s="117"/>
      <c r="O13" s="107">
        <v>-6</v>
      </c>
      <c r="P13" s="117"/>
      <c r="Q13" s="107">
        <v>-1</v>
      </c>
      <c r="R13" s="82"/>
      <c r="S13" s="107">
        <v>520833</v>
      </c>
      <c r="T13" s="82"/>
      <c r="U13" s="107">
        <v>520</v>
      </c>
      <c r="V13" s="82"/>
      <c r="W13" s="107">
        <v>-519</v>
      </c>
      <c r="X13" s="82"/>
      <c r="Y13" s="107">
        <v>0</v>
      </c>
      <c r="Z13" s="82"/>
      <c r="AA13" s="113">
        <f>Y13+W13+U13+Q13+M13+I13+E13</f>
        <v>0</v>
      </c>
      <c r="AB13" s="84"/>
    </row>
    <row r="14" spans="1:28" hidden="1" x14ac:dyDescent="0.2">
      <c r="C14" s="81"/>
      <c r="E14" s="81"/>
      <c r="G14" s="81"/>
      <c r="I14" s="81"/>
      <c r="J14" s="81"/>
      <c r="K14" s="81"/>
      <c r="L14" s="81"/>
      <c r="Q14" s="82"/>
      <c r="R14" s="82"/>
      <c r="S14" s="96"/>
      <c r="T14" s="82"/>
      <c r="U14" s="97"/>
      <c r="V14" s="82"/>
      <c r="W14" s="97"/>
      <c r="X14" s="82"/>
      <c r="Y14" s="97"/>
      <c r="Z14" s="82"/>
      <c r="AA14" s="113">
        <f t="shared" ref="AA14:AA15" si="0">Y14+W14+U14+Q14+M14+I14+E14</f>
        <v>0</v>
      </c>
      <c r="AB14" s="84"/>
    </row>
    <row r="15" spans="1:28" ht="12.75" thickBot="1" x14ac:dyDescent="0.25">
      <c r="A15" s="85" t="s">
        <v>118</v>
      </c>
      <c r="B15" s="95"/>
      <c r="C15" s="99">
        <v>0</v>
      </c>
      <c r="D15" s="100"/>
      <c r="E15" s="99">
        <v>0</v>
      </c>
      <c r="F15" s="100"/>
      <c r="G15" s="99">
        <v>0</v>
      </c>
      <c r="H15" s="100"/>
      <c r="I15" s="99">
        <v>0</v>
      </c>
      <c r="J15" s="81"/>
      <c r="K15" s="99">
        <v>0</v>
      </c>
      <c r="L15" s="81"/>
      <c r="M15" s="99">
        <v>0</v>
      </c>
      <c r="N15" s="95"/>
      <c r="O15" s="99">
        <v>0</v>
      </c>
      <c r="P15" s="95"/>
      <c r="Q15" s="99">
        <v>0</v>
      </c>
      <c r="R15" s="101"/>
      <c r="S15" s="99">
        <v>0</v>
      </c>
      <c r="T15" s="101"/>
      <c r="U15" s="99">
        <v>0</v>
      </c>
      <c r="V15" s="101"/>
      <c r="W15" s="99">
        <v>0</v>
      </c>
      <c r="X15" s="101"/>
      <c r="Y15" s="99">
        <v>-195210</v>
      </c>
      <c r="Z15" s="101"/>
      <c r="AA15" s="99">
        <f t="shared" si="0"/>
        <v>-195210</v>
      </c>
      <c r="AB15" s="84"/>
    </row>
    <row r="16" spans="1:28" ht="12.75" thickTop="1" x14ac:dyDescent="0.2">
      <c r="C16" s="81"/>
      <c r="E16" s="81"/>
      <c r="G16" s="81"/>
      <c r="I16" s="81"/>
      <c r="J16" s="81"/>
      <c r="K16" s="81"/>
      <c r="L16" s="81"/>
      <c r="Q16" s="82"/>
      <c r="R16" s="82"/>
      <c r="S16" s="96"/>
      <c r="T16" s="82"/>
      <c r="U16" s="97"/>
      <c r="V16" s="82"/>
      <c r="W16" s="97"/>
      <c r="X16" s="82"/>
      <c r="Y16" s="97"/>
      <c r="Z16" s="82"/>
      <c r="AA16" s="98"/>
      <c r="AB16" s="84"/>
    </row>
    <row r="17" spans="1:29" s="41" customFormat="1" x14ac:dyDescent="0.2">
      <c r="A17" s="41" t="s">
        <v>122</v>
      </c>
      <c r="C17" s="81">
        <f>SUM(C10:C16)</f>
        <v>7500</v>
      </c>
      <c r="E17" s="81">
        <f>SUM(E10:E16)</f>
        <v>8</v>
      </c>
      <c r="G17" s="81">
        <f>SUM(G10:G16)</f>
        <v>68997</v>
      </c>
      <c r="I17" s="81">
        <f>SUM(I10:I16)</f>
        <v>69</v>
      </c>
      <c r="J17" s="81"/>
      <c r="K17" s="81">
        <f>SUM(K10:K16)</f>
        <v>1</v>
      </c>
      <c r="L17" s="81"/>
      <c r="M17" s="81">
        <f>SUM(M10:M16)</f>
        <v>1</v>
      </c>
      <c r="N17" s="100" t="s">
        <v>105</v>
      </c>
      <c r="O17" s="81">
        <f>SUM(O10:O16)</f>
        <v>0</v>
      </c>
      <c r="P17" s="100"/>
      <c r="Q17" s="81">
        <f>SUM(Q10:Q16)</f>
        <v>0</v>
      </c>
      <c r="R17" s="83"/>
      <c r="S17" s="81">
        <f>SUM(S10:S16)</f>
        <v>53988755</v>
      </c>
      <c r="T17" s="83"/>
      <c r="U17" s="81">
        <f>SUM(U10:U16)</f>
        <v>53988</v>
      </c>
      <c r="V17" s="83"/>
      <c r="W17" s="81">
        <f>SUM(W10:W16)</f>
        <v>4210995</v>
      </c>
      <c r="X17" s="83"/>
      <c r="Y17" s="81">
        <f>SUM(Y10:Y16)</f>
        <v>-6075923</v>
      </c>
      <c r="Z17" s="83"/>
      <c r="AA17" s="81">
        <f>SUM(AA10:AA16)</f>
        <v>-1810862</v>
      </c>
      <c r="AB17" s="81"/>
    </row>
    <row r="18" spans="1:29" x14ac:dyDescent="0.2">
      <c r="C18" s="81"/>
      <c r="E18" s="116"/>
      <c r="G18" s="81"/>
      <c r="I18" s="116"/>
      <c r="J18" s="81"/>
      <c r="K18" s="81"/>
      <c r="L18" s="81"/>
      <c r="M18" s="116"/>
      <c r="N18" s="95"/>
      <c r="O18" s="81"/>
      <c r="P18" s="95"/>
      <c r="Q18" s="116"/>
      <c r="R18" s="82"/>
      <c r="S18" s="81"/>
      <c r="T18" s="82"/>
      <c r="U18" s="116"/>
      <c r="V18" s="82"/>
      <c r="W18" s="116"/>
      <c r="X18" s="82"/>
      <c r="Y18" s="116"/>
      <c r="Z18" s="82"/>
      <c r="AA18" s="116"/>
      <c r="AB18" s="84"/>
      <c r="AC18" s="106"/>
    </row>
    <row r="19" spans="1:29" ht="12.75" thickBot="1" x14ac:dyDescent="0.25">
      <c r="A19" s="85" t="s">
        <v>118</v>
      </c>
      <c r="B19" s="95"/>
      <c r="C19" s="99">
        <v>0</v>
      </c>
      <c r="D19" s="100"/>
      <c r="E19" s="99">
        <v>0</v>
      </c>
      <c r="F19" s="100"/>
      <c r="G19" s="99">
        <v>0</v>
      </c>
      <c r="H19" s="100"/>
      <c r="I19" s="99">
        <v>0</v>
      </c>
      <c r="J19" s="81"/>
      <c r="K19" s="99">
        <v>0</v>
      </c>
      <c r="L19" s="81"/>
      <c r="M19" s="99">
        <v>0</v>
      </c>
      <c r="N19" s="95"/>
      <c r="O19" s="99">
        <v>0</v>
      </c>
      <c r="P19" s="95"/>
      <c r="Q19" s="99">
        <v>0</v>
      </c>
      <c r="R19" s="101"/>
      <c r="S19" s="99">
        <v>0</v>
      </c>
      <c r="T19" s="101"/>
      <c r="U19" s="99">
        <v>0</v>
      </c>
      <c r="V19" s="101"/>
      <c r="W19" s="99">
        <v>0</v>
      </c>
      <c r="X19" s="101"/>
      <c r="Y19" s="99">
        <v>-251143</v>
      </c>
      <c r="Z19" s="101"/>
      <c r="AA19" s="99">
        <f t="shared" ref="AA19" si="1">Y19+W19+U19+Q19+M19+I19+E19</f>
        <v>-251143</v>
      </c>
      <c r="AB19" s="84"/>
      <c r="AC19" s="106"/>
    </row>
    <row r="20" spans="1:29" ht="12.75" thickTop="1" x14ac:dyDescent="0.2">
      <c r="C20" s="81"/>
      <c r="E20" s="81"/>
      <c r="G20" s="81"/>
      <c r="I20" s="81"/>
      <c r="J20" s="81"/>
      <c r="K20" s="81"/>
      <c r="L20" s="81"/>
      <c r="Q20" s="82"/>
      <c r="R20" s="82"/>
      <c r="S20" s="96"/>
      <c r="T20" s="82"/>
      <c r="U20" s="97"/>
      <c r="V20" s="82"/>
      <c r="W20" s="97"/>
      <c r="X20" s="82"/>
      <c r="Y20" s="97"/>
      <c r="Z20" s="82"/>
      <c r="AA20" s="98"/>
      <c r="AB20" s="84"/>
      <c r="AC20" s="106"/>
    </row>
    <row r="21" spans="1:29" ht="12.75" thickBot="1" x14ac:dyDescent="0.25">
      <c r="A21" s="41" t="s">
        <v>119</v>
      </c>
      <c r="B21" s="41"/>
      <c r="C21" s="102">
        <f>SUM(C17:C20)</f>
        <v>7500</v>
      </c>
      <c r="E21" s="103">
        <f>SUM(E17:E20)</f>
        <v>8</v>
      </c>
      <c r="G21" s="102">
        <f>SUM(G17:G20)</f>
        <v>68997</v>
      </c>
      <c r="I21" s="103">
        <f>SUM(I17:I20)</f>
        <v>69</v>
      </c>
      <c r="J21" s="81"/>
      <c r="K21" s="102">
        <f>SUM(K17:K20)</f>
        <v>1</v>
      </c>
      <c r="L21" s="81"/>
      <c r="M21" s="103">
        <f>SUM(M17:M20)</f>
        <v>1</v>
      </c>
      <c r="N21" s="100" t="s">
        <v>105</v>
      </c>
      <c r="O21" s="102">
        <f>SUM(O17:O20)</f>
        <v>0</v>
      </c>
      <c r="P21" s="100"/>
      <c r="Q21" s="103">
        <f>SUM(Q17:Q20)</f>
        <v>0</v>
      </c>
      <c r="R21" s="83"/>
      <c r="S21" s="102">
        <f>SUM(S17:S20)</f>
        <v>53988755</v>
      </c>
      <c r="T21" s="83"/>
      <c r="U21" s="103">
        <f>SUM(U17:U20)</f>
        <v>53988</v>
      </c>
      <c r="V21" s="83"/>
      <c r="W21" s="103">
        <f>SUM(W17:W20)</f>
        <v>4210995</v>
      </c>
      <c r="X21" s="83"/>
      <c r="Y21" s="103">
        <f>SUM(Y17:Y20)</f>
        <v>-6327066</v>
      </c>
      <c r="Z21" s="83"/>
      <c r="AA21" s="103">
        <f>SUM(AA17:AA20)</f>
        <v>-2062005</v>
      </c>
      <c r="AB21" s="84"/>
      <c r="AC21" s="106"/>
    </row>
    <row r="22" spans="1:29" ht="12.75" thickTop="1" x14ac:dyDescent="0.2">
      <c r="C22" s="81"/>
      <c r="E22" s="81"/>
      <c r="G22" s="81"/>
      <c r="I22" s="81"/>
      <c r="J22" s="81"/>
      <c r="K22" s="81"/>
      <c r="L22" s="81"/>
      <c r="Q22" s="82"/>
      <c r="R22" s="82"/>
      <c r="S22" s="96"/>
      <c r="T22" s="82"/>
      <c r="U22" s="97"/>
      <c r="V22" s="82"/>
      <c r="W22" s="97"/>
      <c r="X22" s="82"/>
      <c r="Y22" s="97"/>
      <c r="Z22" s="82"/>
      <c r="AA22" s="98"/>
      <c r="AB22" s="84"/>
    </row>
    <row r="23" spans="1:29" x14ac:dyDescent="0.2">
      <c r="W23" s="104"/>
    </row>
    <row r="24" spans="1:29" x14ac:dyDescent="0.2">
      <c r="A24" s="129" t="s">
        <v>106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</row>
  </sheetData>
  <mergeCells count="7">
    <mergeCell ref="A24:AA24"/>
    <mergeCell ref="C6:Q6"/>
    <mergeCell ref="S6:U6"/>
    <mergeCell ref="C7:E7"/>
    <mergeCell ref="G7:I7"/>
    <mergeCell ref="K7:M7"/>
    <mergeCell ref="O7:Q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Income Statement</vt:lpstr>
      <vt:lpstr>Balance Sheet</vt:lpstr>
      <vt:lpstr>Cash Flows</vt:lpstr>
      <vt:lpstr>Shareholder Equity 2020</vt:lpstr>
      <vt:lpstr>Shareholder Equity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Brandstake</dc:creator>
  <cp:lastModifiedBy>Pandey Divya</cp:lastModifiedBy>
  <cp:lastPrinted>2018-03-09T21:37:38Z</cp:lastPrinted>
  <dcterms:created xsi:type="dcterms:W3CDTF">2017-08-01T21:01:57Z</dcterms:created>
  <dcterms:modified xsi:type="dcterms:W3CDTF">2021-04-01T17:25:48Z</dcterms:modified>
</cp:coreProperties>
</file>